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00001전담\전담\"/>
    </mc:Choice>
  </mc:AlternateContent>
  <bookViews>
    <workbookView xWindow="0" yWindow="0" windowWidth="16200" windowHeight="16440" activeTab="3"/>
  </bookViews>
  <sheets>
    <sheet name="작성요령" sheetId="4" r:id="rId1"/>
    <sheet name="재직자단계 기업현장교사 수당" sheetId="1" r:id="rId2"/>
    <sheet name="재학생단계 기업현장교사 수당" sheetId="3" r:id="rId3"/>
    <sheet name="HRD담당자 수당" sheetId="2" r:id="rId4"/>
  </sheets>
  <definedNames>
    <definedName name="_xlnm.Print_Area" localSheetId="3">'HRD담당자 수당'!$A$1:$AD$48</definedName>
    <definedName name="_xlnm.Print_Area" localSheetId="1">'재직자단계 기업현장교사 수당'!$A$1:$AD$55</definedName>
    <definedName name="_xlnm.Print_Area" localSheetId="2">'재학생단계 기업현장교사 수당'!$A$1:$AD$55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21" i="1"/>
  <c r="V22" i="1"/>
  <c r="V23" i="1"/>
  <c r="V24" i="1"/>
  <c r="V25" i="1"/>
  <c r="V19" i="1"/>
  <c r="V20" i="2"/>
  <c r="V21" i="2"/>
  <c r="V22" i="2"/>
  <c r="V23" i="2"/>
  <c r="V24" i="2"/>
  <c r="V25" i="2"/>
  <c r="V19" i="2"/>
  <c r="V20" i="3"/>
  <c r="V21" i="3"/>
  <c r="V22" i="3"/>
  <c r="V23" i="3"/>
  <c r="V24" i="3"/>
  <c r="V25" i="3"/>
  <c r="V19" i="3"/>
  <c r="V18" i="3"/>
  <c r="G19" i="2" l="1"/>
  <c r="J19" i="3" l="1"/>
  <c r="AA18" i="3"/>
  <c r="R18" i="3"/>
  <c r="N18" i="3"/>
  <c r="F18" i="3"/>
  <c r="V13" i="3"/>
  <c r="T13" i="3" s="1"/>
  <c r="AF13" i="3" s="1"/>
  <c r="V12" i="3"/>
  <c r="T12" i="3" s="1"/>
  <c r="AF12" i="3" s="1"/>
  <c r="V11" i="3"/>
  <c r="T11" i="3" s="1"/>
  <c r="AF11" i="3" s="1"/>
  <c r="V10" i="3"/>
  <c r="T10" i="3" s="1"/>
  <c r="AF10" i="3" s="1"/>
  <c r="V9" i="3"/>
  <c r="T9" i="3" s="1"/>
  <c r="AF9" i="3" s="1"/>
  <c r="V8" i="3"/>
  <c r="T8" i="3" s="1"/>
  <c r="AF8" i="3" s="1"/>
  <c r="V7" i="3"/>
  <c r="T7" i="3" s="1"/>
  <c r="AF7" i="3" s="1"/>
  <c r="Z7" i="3" l="1"/>
  <c r="I28" i="3" s="1"/>
  <c r="C37" i="3" s="1"/>
  <c r="Y39" i="3" l="1"/>
  <c r="AB39" i="3"/>
  <c r="S39" i="3"/>
  <c r="J37" i="3"/>
  <c r="C39" i="3" s="1"/>
  <c r="S41" i="3" l="1"/>
  <c r="C45" i="3"/>
  <c r="J45" i="3"/>
  <c r="M45" i="3" l="1"/>
  <c r="C47" i="3" s="1"/>
  <c r="AA18" i="2" l="1"/>
  <c r="R18" i="2"/>
  <c r="K18" i="2"/>
  <c r="V13" i="2"/>
  <c r="V12" i="2"/>
  <c r="V11" i="2"/>
  <c r="V10" i="2"/>
  <c r="V9" i="2"/>
  <c r="V8" i="2"/>
  <c r="T8" i="2" s="1"/>
  <c r="AF8" i="2" s="1"/>
  <c r="V7" i="2"/>
  <c r="T7" i="2" s="1"/>
  <c r="AF7" i="2" s="1"/>
  <c r="J19" i="1"/>
  <c r="T10" i="2" l="1"/>
  <c r="AF10" i="2" s="1"/>
  <c r="T12" i="2"/>
  <c r="AF12" i="2" s="1"/>
  <c r="T9" i="2"/>
  <c r="AF9" i="2" s="1"/>
  <c r="T11" i="2"/>
  <c r="AF11" i="2" s="1"/>
  <c r="T13" i="2"/>
  <c r="AF13" i="2" s="1"/>
  <c r="V18" i="2"/>
  <c r="AA18" i="1"/>
  <c r="R18" i="1"/>
  <c r="N18" i="1"/>
  <c r="F18" i="1"/>
  <c r="V8" i="1"/>
  <c r="T8" i="1" s="1"/>
  <c r="AF8" i="1" s="1"/>
  <c r="V9" i="1"/>
  <c r="T9" i="1" s="1"/>
  <c r="AF9" i="1" s="1"/>
  <c r="V10" i="1"/>
  <c r="T10" i="1" s="1"/>
  <c r="AF10" i="1" s="1"/>
  <c r="V11" i="1"/>
  <c r="T11" i="1" s="1"/>
  <c r="AF11" i="1" s="1"/>
  <c r="V12" i="1"/>
  <c r="T12" i="1" s="1"/>
  <c r="AF12" i="1" s="1"/>
  <c r="V13" i="1"/>
  <c r="T13" i="1" s="1"/>
  <c r="AF13" i="1" s="1"/>
  <c r="V7" i="1"/>
  <c r="T7" i="1" s="1"/>
  <c r="AF7" i="1" s="1"/>
  <c r="Z7" i="2" l="1"/>
  <c r="V18" i="1"/>
  <c r="Z7" i="1"/>
  <c r="Y39" i="1" s="1"/>
  <c r="S41" i="1" s="1"/>
  <c r="I28" i="1" l="1"/>
  <c r="C37" i="1" s="1"/>
  <c r="J37" i="1" s="1"/>
  <c r="AB37" i="2"/>
  <c r="C35" i="2"/>
  <c r="J35" i="2" s="1"/>
  <c r="S37" i="2"/>
  <c r="Y37" i="2"/>
  <c r="AB39" i="1"/>
  <c r="S39" i="2" l="1"/>
  <c r="C37" i="2"/>
  <c r="J43" i="2" s="1"/>
  <c r="C39" i="1"/>
  <c r="S39" i="1"/>
  <c r="C43" i="2" l="1"/>
  <c r="M43" i="2" s="1"/>
  <c r="C45" i="2" s="1"/>
  <c r="J45" i="1"/>
  <c r="C45" i="1"/>
  <c r="M45" i="1" s="1"/>
  <c r="C47" i="1" l="1"/>
</calcChain>
</file>

<file path=xl/sharedStrings.xml><?xml version="1.0" encoding="utf-8"?>
<sst xmlns="http://schemas.openxmlformats.org/spreadsheetml/2006/main" count="484" uniqueCount="76">
  <si>
    <t>기업명</t>
    <phoneticPr fontId="2" type="noConversion"/>
  </si>
  <si>
    <t>수당신청 월</t>
    <phoneticPr fontId="2" type="noConversion"/>
  </si>
  <si>
    <t>기업 선정일</t>
    <phoneticPr fontId="2" type="noConversion"/>
  </si>
  <si>
    <t>훈련과정1</t>
    <phoneticPr fontId="2" type="noConversion"/>
  </si>
  <si>
    <t>훈련과정2</t>
    <phoneticPr fontId="2" type="noConversion"/>
  </si>
  <si>
    <t>훈련과정3</t>
  </si>
  <si>
    <t>훈련과정4</t>
  </si>
  <si>
    <t>훈련과정5</t>
  </si>
  <si>
    <t>훈련과정6</t>
  </si>
  <si>
    <t>훈련과정7</t>
  </si>
  <si>
    <t>적용유형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</si>
  <si>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</si>
  <si>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</si>
  <si>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</si>
  <si>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개월</t>
    <phoneticPr fontId="2" type="noConversion"/>
  </si>
  <si>
    <t>유형</t>
    <phoneticPr fontId="2" type="noConversion"/>
  </si>
  <si>
    <t>소요일수</t>
    <phoneticPr fontId="2" type="noConversion"/>
  </si>
  <si>
    <t>학습근로자</t>
    <phoneticPr fontId="2" type="noConversion"/>
  </si>
  <si>
    <t>연간한도금액</t>
    <phoneticPr fontId="2" type="noConversion"/>
  </si>
  <si>
    <t>훈련실시일(신고 기준)</t>
    <phoneticPr fontId="2" type="noConversion"/>
  </si>
  <si>
    <t>훈련기간</t>
    <phoneticPr fontId="2" type="noConversion"/>
  </si>
  <si>
    <t>★</t>
    <phoneticPr fontId="2" type="noConversion"/>
  </si>
  <si>
    <t>최종 적용유형</t>
    <phoneticPr fontId="2" type="noConversion"/>
  </si>
  <si>
    <t>명</t>
    <phoneticPr fontId="2" type="noConversion"/>
  </si>
  <si>
    <t>계</t>
    <phoneticPr fontId="2" type="noConversion"/>
  </si>
  <si>
    <t>비용산정일</t>
    <phoneticPr fontId="2" type="noConversion"/>
  </si>
  <si>
    <t>해당 월일</t>
    <phoneticPr fontId="2" type="noConversion"/>
  </si>
  <si>
    <t>년 환산 훈련시간</t>
    <phoneticPr fontId="2" type="noConversion"/>
  </si>
  <si>
    <t>H</t>
    <phoneticPr fontId="2" type="noConversion"/>
  </si>
  <si>
    <t>&lt;유형 1 및 2일 경우 작성&gt;</t>
    <phoneticPr fontId="2" type="noConversion"/>
  </si>
  <si>
    <t>&lt;유형 3일 경우 작성&gt;</t>
    <phoneticPr fontId="2" type="noConversion"/>
  </si>
  <si>
    <t>= 연간 한도금액 / 12개월</t>
    <phoneticPr fontId="2" type="noConversion"/>
  </si>
  <si>
    <t>=</t>
    <phoneticPr fontId="2" type="noConversion"/>
  </si>
  <si>
    <t>/</t>
    <phoneticPr fontId="2" type="noConversion"/>
  </si>
  <si>
    <t>= 일할계산 여부 파악</t>
    <phoneticPr fontId="2" type="noConversion"/>
  </si>
  <si>
    <t>(1차 계산금액)</t>
    <phoneticPr fontId="2" type="noConversion"/>
  </si>
  <si>
    <t>×</t>
    <phoneticPr fontId="2" type="noConversion"/>
  </si>
  <si>
    <t>= 1차 계산금액 × (비용산정기일 / 해당 월일)</t>
    <phoneticPr fontId="2" type="noConversion"/>
  </si>
  <si>
    <t>(최종 계산금액)</t>
    <phoneticPr fontId="2" type="noConversion"/>
  </si>
  <si>
    <t xml:space="preserve">= 연간 한도금액 × </t>
    <phoneticPr fontId="2" type="noConversion"/>
  </si>
  <si>
    <t>&lt;유형1 및 유형2 계산금액&gt;</t>
    <phoneticPr fontId="2" type="noConversion"/>
  </si>
  <si>
    <t>&lt;유형3 계산금액&gt;</t>
    <phoneticPr fontId="2" type="noConversion"/>
  </si>
  <si>
    <t>입력대상</t>
    <phoneticPr fontId="2" type="noConversion"/>
  </si>
  <si>
    <t>자동계산</t>
    <phoneticPr fontId="2" type="noConversion"/>
  </si>
  <si>
    <t>(연간한도금액을 월별로 분배)</t>
    <phoneticPr fontId="2" type="noConversion"/>
  </si>
  <si>
    <t>(연간한도금액을 정규훈련시간에 비례하여 분배)</t>
    <phoneticPr fontId="2" type="noConversion"/>
  </si>
  <si>
    <t>인원</t>
    <phoneticPr fontId="2" type="noConversion"/>
  </si>
  <si>
    <t>&lt;유형별 연간한도금액&gt; (단위: 만원)</t>
    <phoneticPr fontId="2" type="noConversion"/>
  </si>
  <si>
    <t>월 정규훈련시간</t>
    <phoneticPr fontId="2" type="noConversion"/>
  </si>
  <si>
    <t>총훈련시간</t>
    <phoneticPr fontId="2" type="noConversion"/>
  </si>
  <si>
    <t>= 3,000,000원 / 12개월</t>
    <phoneticPr fontId="2" type="noConversion"/>
  </si>
  <si>
    <t xml:space="preserve">= 3,000,000원 × </t>
    <phoneticPr fontId="2" type="noConversion"/>
  </si>
  <si>
    <t>&lt;유형 1일 경우 작성&gt;</t>
    <phoneticPr fontId="2" type="noConversion"/>
  </si>
  <si>
    <t>&lt;유형 2일 경우 작성&gt;</t>
    <phoneticPr fontId="2" type="noConversion"/>
  </si>
  <si>
    <t>&lt;유형1 계산금액&gt;</t>
    <phoneticPr fontId="2" type="noConversion"/>
  </si>
  <si>
    <t>(3,000,000원을 월별로 분배)</t>
    <phoneticPr fontId="2" type="noConversion"/>
  </si>
  <si>
    <t>&lt;유형2 계산금액&gt;</t>
    <phoneticPr fontId="2" type="noConversion"/>
  </si>
  <si>
    <t>(3,000,000원을 정규훈련시간에 비례하여 분배)</t>
    <phoneticPr fontId="2" type="noConversion"/>
  </si>
  <si>
    <t>공통사항</t>
    <phoneticPr fontId="2" type="noConversion"/>
  </si>
  <si>
    <t>■ 수당계산표는 함수로 구성되어 있으며, 시트가 보호되어 있음</t>
    <phoneticPr fontId="2" type="noConversion"/>
  </si>
  <si>
    <t>■ 기업에서 입력해야 하는 셀은 노란색으로 표시해 두었으며, 초록색 셀은 자동계산 처리됨</t>
    <phoneticPr fontId="2" type="noConversion"/>
  </si>
  <si>
    <t>■ 기업현장교사 수당은 기업선정일 및 훈련실시일에 따라 1~3유형으로 구분되며 구분의 기준은 아래와 같음</t>
    <phoneticPr fontId="2" type="noConversion"/>
  </si>
  <si>
    <t>■ HRD담당자 수당은 훈련실시일에 따라 1~2유형으로 구분되며 구분의 기준은 아래와 같음</t>
    <phoneticPr fontId="2" type="noConversion"/>
  </si>
  <si>
    <t>1유형: '16.8.1. 이전 훈련실시신고</t>
    <phoneticPr fontId="2" type="noConversion"/>
  </si>
  <si>
    <t>2유형: '16.8.1. 이후 훈련실시신고</t>
    <phoneticPr fontId="2" type="noConversion"/>
  </si>
  <si>
    <t>기업현장교사 수당 작성요령</t>
    <phoneticPr fontId="2" type="noConversion"/>
  </si>
  <si>
    <t>■ 기업현장교사 수당은 '재직자 단계'와 '재학생 단계' 각각 지원되며,</t>
    <phoneticPr fontId="2" type="noConversion"/>
  </si>
  <si>
    <t xml:space="preserve">   - 재학생 단계의 경우 도제, IPP, 유니테크 등 기업에서 참여중인 훈련과정을 모두 기입</t>
    <phoneticPr fontId="2" type="noConversion"/>
  </si>
  <si>
    <t xml:space="preserve">   - 재직자 단계의 경우 기업에서 실시중인 훈련과정을 모두 기입</t>
    <phoneticPr fontId="2" type="noConversion"/>
  </si>
  <si>
    <t>HRD담당자 수당 작성요령</t>
    <phoneticPr fontId="2" type="noConversion"/>
  </si>
  <si>
    <t>■ 기업현장교사 수당 작성요령과 동일하며,</t>
    <phoneticPr fontId="2" type="noConversion"/>
  </si>
  <si>
    <t xml:space="preserve">   - 차이점은 기업현장교사 수당유형은 1~3유형으로 구분되는 반면, HRD담당자 수당유형은 1~2유형으로 구분됨</t>
    <phoneticPr fontId="2" type="noConversion"/>
  </si>
  <si>
    <t>■ HRD담당자 수당은 '재직자 단계'와 '재학생 단계'를 통합하여 지원함</t>
    <phoneticPr fontId="2" type="noConversion"/>
  </si>
  <si>
    <t xml:space="preserve">   - 따라서 재직자, 유니테크, 도제, IPP 등 기업에서 실시중인 모든 과정을 입력</t>
    <phoneticPr fontId="2" type="noConversion"/>
  </si>
  <si>
    <t>■ 모든 참여기업은 전담자 수당 신청 시 엑셀파일을 첨부하여 신청</t>
    <phoneticPr fontId="2" type="noConversion"/>
  </si>
  <si>
    <t>경기지사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</si>
</sst>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0.0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48"/>
      <color rgb="FFC00000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b/>
      <sz val="24"/>
      <color rgb="FFC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quotePrefix="1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4" borderId="2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6" fillId="3" borderId="2" xfId="0" applyFont="1" applyFill="1" applyBorder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41" fontId="7" fillId="2" borderId="0" xfId="1" applyFont="1" applyFill="1" applyBorder="1" applyAlignment="1" applyProtection="1">
      <alignment horizontal="left" vertical="center"/>
    </xf>
    <xf numFmtId="41" fontId="13" fillId="3" borderId="7" xfId="1" applyFont="1" applyFill="1" applyBorder="1" applyAlignment="1" applyProtection="1">
      <alignment vertical="center"/>
    </xf>
    <xf numFmtId="41" fontId="13" fillId="3" borderId="6" xfId="1" applyFont="1" applyFill="1" applyBorder="1" applyAlignment="1" applyProtection="1">
      <alignment vertical="center"/>
    </xf>
    <xf numFmtId="41" fontId="13" fillId="3" borderId="10" xfId="1" applyFont="1" applyFill="1" applyBorder="1" applyAlignment="1" applyProtection="1">
      <alignment vertical="center"/>
    </xf>
    <xf numFmtId="41" fontId="13" fillId="3" borderId="13" xfId="1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5" fillId="2" borderId="0" xfId="0" quotePrefix="1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176" fontId="9" fillId="5" borderId="16" xfId="1" applyNumberFormat="1" applyFont="1" applyFill="1" applyBorder="1" applyAlignment="1" applyProtection="1">
      <alignment horizontal="center" vertical="center"/>
    </xf>
    <xf numFmtId="176" fontId="9" fillId="5" borderId="17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41" fontId="8" fillId="2" borderId="20" xfId="1" applyFont="1" applyFill="1" applyBorder="1" applyAlignment="1" applyProtection="1">
      <alignment horizontal="center" vertical="center"/>
    </xf>
    <xf numFmtId="41" fontId="8" fillId="2" borderId="21" xfId="1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</xf>
    <xf numFmtId="41" fontId="8" fillId="2" borderId="1" xfId="1" applyFont="1" applyFill="1" applyBorder="1" applyAlignment="1" applyProtection="1">
      <alignment horizontal="center" vertical="center"/>
    </xf>
    <xf numFmtId="41" fontId="8" fillId="2" borderId="18" xfId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77" fontId="12" fillId="3" borderId="3" xfId="0" applyNumberFormat="1" applyFont="1" applyFill="1" applyBorder="1" applyAlignment="1" applyProtection="1">
      <alignment horizontal="center" vertical="center"/>
    </xf>
    <xf numFmtId="177" fontId="12" fillId="3" borderId="4" xfId="0" applyNumberFormat="1" applyFont="1" applyFill="1" applyBorder="1" applyAlignment="1" applyProtection="1">
      <alignment horizontal="center" vertical="center"/>
    </xf>
    <xf numFmtId="177" fontId="12" fillId="3" borderId="5" xfId="0" applyNumberFormat="1" applyFont="1" applyFill="1" applyBorder="1" applyAlignment="1" applyProtection="1">
      <alignment horizontal="center" vertical="center"/>
    </xf>
    <xf numFmtId="41" fontId="13" fillId="3" borderId="8" xfId="1" applyFont="1" applyFill="1" applyBorder="1" applyAlignment="1" applyProtection="1">
      <alignment horizontal="center" vertical="center"/>
    </xf>
    <xf numFmtId="41" fontId="13" fillId="3" borderId="7" xfId="1" applyFont="1" applyFill="1" applyBorder="1" applyAlignment="1" applyProtection="1">
      <alignment horizontal="center" vertical="center"/>
    </xf>
    <xf numFmtId="41" fontId="13" fillId="3" borderId="9" xfId="1" applyFont="1" applyFill="1" applyBorder="1" applyAlignment="1" applyProtection="1">
      <alignment horizontal="center" vertical="center"/>
    </xf>
    <xf numFmtId="41" fontId="13" fillId="3" borderId="10" xfId="1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41" fontId="12" fillId="3" borderId="8" xfId="1" applyFont="1" applyFill="1" applyBorder="1" applyAlignment="1" applyProtection="1">
      <alignment horizontal="center" vertical="center"/>
    </xf>
    <xf numFmtId="41" fontId="12" fillId="3" borderId="7" xfId="1" applyFont="1" applyFill="1" applyBorder="1" applyAlignment="1" applyProtection="1">
      <alignment horizontal="center" vertical="center"/>
    </xf>
    <xf numFmtId="41" fontId="12" fillId="3" borderId="6" xfId="1" applyFont="1" applyFill="1" applyBorder="1" applyAlignment="1" applyProtection="1">
      <alignment horizontal="center" vertical="center"/>
    </xf>
    <xf numFmtId="41" fontId="12" fillId="3" borderId="11" xfId="1" applyFont="1" applyFill="1" applyBorder="1" applyAlignment="1" applyProtection="1">
      <alignment horizontal="center" vertical="center"/>
    </xf>
    <xf numFmtId="41" fontId="12" fillId="3" borderId="0" xfId="1" applyFont="1" applyFill="1" applyBorder="1" applyAlignment="1" applyProtection="1">
      <alignment horizontal="center" vertical="center"/>
    </xf>
    <xf numFmtId="41" fontId="12" fillId="3" borderId="12" xfId="1" applyFont="1" applyFill="1" applyBorder="1" applyAlignment="1" applyProtection="1">
      <alignment horizontal="center" vertical="center"/>
    </xf>
    <xf numFmtId="41" fontId="12" fillId="3" borderId="9" xfId="1" applyFont="1" applyFill="1" applyBorder="1" applyAlignment="1" applyProtection="1">
      <alignment horizontal="center" vertical="center"/>
    </xf>
    <xf numFmtId="41" fontId="12" fillId="3" borderId="10" xfId="1" applyFont="1" applyFill="1" applyBorder="1" applyAlignment="1" applyProtection="1">
      <alignment horizontal="center" vertical="center"/>
    </xf>
    <xf numFmtId="41" fontId="12" fillId="3" borderId="13" xfId="1" applyFont="1" applyFill="1" applyBorder="1" applyAlignment="1" applyProtection="1">
      <alignment horizontal="center" vertical="center"/>
    </xf>
    <xf numFmtId="41" fontId="10" fillId="3" borderId="3" xfId="1" applyFont="1" applyFill="1" applyBorder="1" applyAlignment="1" applyProtection="1">
      <alignment horizontal="center" vertical="center"/>
    </xf>
    <xf numFmtId="41" fontId="10" fillId="3" borderId="4" xfId="1" applyFont="1" applyFill="1" applyBorder="1" applyAlignment="1" applyProtection="1">
      <alignment horizontal="center" vertical="center"/>
    </xf>
    <xf numFmtId="41" fontId="10" fillId="3" borderId="5" xfId="1" applyFont="1" applyFill="1" applyBorder="1" applyAlignment="1" applyProtection="1">
      <alignment horizontal="center" vertical="center"/>
    </xf>
    <xf numFmtId="41" fontId="12" fillId="3" borderId="3" xfId="1" applyFont="1" applyFill="1" applyBorder="1" applyAlignment="1" applyProtection="1">
      <alignment horizontal="center" vertical="center"/>
    </xf>
    <xf numFmtId="41" fontId="12" fillId="3" borderId="4" xfId="1" applyFont="1" applyFill="1" applyBorder="1" applyAlignment="1" applyProtection="1">
      <alignment horizontal="center" vertical="center"/>
    </xf>
    <xf numFmtId="41" fontId="12" fillId="3" borderId="5" xfId="1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449406</xdr:colOff>
      <xdr:row>12</xdr:row>
      <xdr:rowOff>137680</xdr:rowOff>
    </xdr:from>
    <xdr:to>
      <xdr:col>11</xdr:col>
      <xdr:colOff>460168</xdr:colOff>
      <xdr:row>21</xdr:row>
      <xdr:rowOff>34141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49" y="2668609"/>
          <a:ext cx="4514726" cy="1733425"/>
        </a:xfrm>
        <a:prstGeom prst="rect">
          <a:avLst/>
        </a:prstGeom>
      </xdr:spPr>
    </xdr:pic>
    <xdr:clientData/>
  </xdr:twoCellAnchor>
  <xdr:twoCellAnchor>
    <xdr:from>
      <xdr:col>21</xdr:col>
      <xdr:colOff>445695</xdr:colOff>
      <xdr:row>57</xdr:row>
      <xdr:rowOff>129514</xdr:rowOff>
    </xdr:from>
    <xdr:to>
      <xdr:col>27</xdr:col>
      <xdr:colOff>506928</xdr:colOff>
      <xdr:row>66</xdr:row>
      <xdr:rowOff>2</xdr:rowOff>
    </xdr:to>
    <xdr:pic>
      <xdr:nvPicPr>
        <xdr:cNvPr id="4" name="_x248306768" descr="EMB000009d0018b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68" t="43952" r="15652" b="1413"/>
        <a:stretch/>
      </xdr:blipFill>
      <xdr:spPr bwMode="auto">
        <a:xfrm>
          <a:off x="12603059" y="6918241"/>
          <a:ext cx="4217596" cy="174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24</xdr:col>
      <xdr:colOff>462898</xdr:colOff>
      <xdr:row>61</xdr:row>
      <xdr:rowOff>21512</xdr:rowOff>
    </xdr:from>
    <xdr:ext cx="712699" cy="233205"/>
    <xdr:sp macro="" textlink="">
      <xdr:nvSpPr>
        <xdr:cNvPr id="5" name="TextBox 4"/>
        <xdr:cNvSpPr txBox="1"/>
      </xdr:nvSpPr>
      <xdr:spPr>
        <a:xfrm>
          <a:off x="14698443" y="7641512"/>
          <a:ext cx="712699" cy="2332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ko-KR" sz="900" b="1">
              <a:solidFill>
                <a:srgbClr val="FF0000"/>
              </a:solidFill>
            </a:rPr>
            <a:t>15</a:t>
          </a:r>
          <a:r>
            <a:rPr lang="en-US" altLang="ko-KR" sz="900"/>
            <a:t>          10</a:t>
          </a:r>
          <a:endParaRPr lang="ko-KR" altLang="en-US" sz="900"/>
        </a:p>
      </xdr:txBody>
    </xdr:sp>
    <xdr:clientData/>
  </xdr:oneCellAnchor>
  <xdr:oneCellAnchor>
    <xdr:from>
      <xdr:col>24</xdr:col>
      <xdr:colOff>470227</xdr:colOff>
      <xdr:row>62</xdr:row>
      <xdr:rowOff>172653</xdr:rowOff>
    </xdr:from>
    <xdr:ext cx="694660" cy="233205"/>
    <xdr:sp macro="" textlink="">
      <xdr:nvSpPr>
        <xdr:cNvPr id="6" name="TextBox 5"/>
        <xdr:cNvSpPr txBox="1"/>
      </xdr:nvSpPr>
      <xdr:spPr>
        <a:xfrm>
          <a:off x="14705772" y="8000471"/>
          <a:ext cx="694660" cy="2332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ko-KR" sz="900"/>
            <a:t>10          </a:t>
          </a:r>
          <a:r>
            <a:rPr lang="en-US" altLang="ko-KR" sz="900" b="1">
              <a:solidFill>
                <a:srgbClr val="FF0000"/>
              </a:solidFill>
            </a:rPr>
            <a:t>15</a:t>
          </a:r>
          <a:endParaRPr lang="ko-KR" altLang="en-US" sz="900" b="1">
            <a:solidFill>
              <a:srgbClr val="FF0000"/>
            </a:solidFill>
          </a:endParaRPr>
        </a:p>
      </xdr:txBody>
    </xdr:sp>
    <xdr:clientData/>
  </xdr:oneCellAnchor>
  <xdr:oneCellAnchor>
    <xdr:from>
      <xdr:col>24</xdr:col>
      <xdr:colOff>470224</xdr:colOff>
      <xdr:row>64</xdr:row>
      <xdr:rowOff>124580</xdr:rowOff>
    </xdr:from>
    <xdr:ext cx="712699" cy="233205"/>
    <xdr:sp macro="" textlink="">
      <xdr:nvSpPr>
        <xdr:cNvPr id="7" name="TextBox 6"/>
        <xdr:cNvSpPr txBox="1"/>
      </xdr:nvSpPr>
      <xdr:spPr>
        <a:xfrm>
          <a:off x="14705769" y="8368035"/>
          <a:ext cx="712699" cy="2332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ko-KR" sz="900"/>
            <a:t>12          10</a:t>
          </a:r>
          <a:endParaRPr lang="ko-KR" altLang="en-US" sz="900"/>
        </a:p>
      </xdr:txBody>
    </xdr:sp>
    <xdr:clientData/>
  </xdr:oneCellAnchor>
  <xdr:twoCellAnchor editAs="oneCell">
    <xdr:from>
      <xdr:col>6</xdr:col>
      <xdr:colOff>510576</xdr:colOff>
      <xdr:row>41</xdr:row>
      <xdr:rowOff>17009</xdr:rowOff>
    </xdr:from>
    <xdr:to>
      <xdr:col>17</xdr:col>
      <xdr:colOff>108855</xdr:colOff>
      <xdr:row>85</xdr:row>
      <xdr:rowOff>102053</xdr:rowOff>
    </xdr:to>
    <xdr:pic>
      <xdr:nvPicPr>
        <xdr:cNvPr id="8" name="그림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1476" t="15492" r="15986" b="34331"/>
        <a:stretch/>
      </xdr:blipFill>
      <xdr:spPr>
        <a:xfrm>
          <a:off x="2728540" y="3418795"/>
          <a:ext cx="6619565" cy="9065758"/>
        </a:xfrm>
        <a:prstGeom prst="rect">
          <a:avLst/>
        </a:prstGeom>
      </xdr:spPr>
    </xdr:pic>
    <xdr:clientData/>
  </xdr:twoCellAnchor>
  <xdr:twoCellAnchor>
    <xdr:from>
      <xdr:col>1</xdr:col>
      <xdr:colOff>4947</xdr:colOff>
      <xdr:row>41</xdr:row>
      <xdr:rowOff>138547</xdr:rowOff>
    </xdr:from>
    <xdr:to>
      <xdr:col>6</xdr:col>
      <xdr:colOff>372339</xdr:colOff>
      <xdr:row>45</xdr:row>
      <xdr:rowOff>43297</xdr:rowOff>
    </xdr:to>
    <xdr:sp macro="" textlink="">
      <xdr:nvSpPr>
        <xdr:cNvPr id="9" name="사각형 설명선 8"/>
        <xdr:cNvSpPr/>
      </xdr:nvSpPr>
      <xdr:spPr>
        <a:xfrm>
          <a:off x="385947" y="3602183"/>
          <a:ext cx="2220437" cy="736023"/>
        </a:xfrm>
        <a:prstGeom prst="wedgeRectCallout">
          <a:avLst>
            <a:gd name="adj1" fmla="val 97555"/>
            <a:gd name="adj2" fmla="val 17368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기업선정일을 모를 경우 가까운 공단 지부지사로 문의</a:t>
          </a:r>
        </a:p>
      </xdr:txBody>
    </xdr:sp>
    <xdr:clientData/>
  </xdr:twoCellAnchor>
  <xdr:twoCellAnchor>
    <xdr:from>
      <xdr:col>12</xdr:col>
      <xdr:colOff>195448</xdr:colOff>
      <xdr:row>34</xdr:row>
      <xdr:rowOff>86591</xdr:rowOff>
    </xdr:from>
    <xdr:to>
      <xdr:col>15</xdr:col>
      <xdr:colOff>358732</xdr:colOff>
      <xdr:row>38</xdr:row>
      <xdr:rowOff>124940</xdr:rowOff>
    </xdr:to>
    <xdr:sp macro="" textlink="">
      <xdr:nvSpPr>
        <xdr:cNvPr id="11" name="사각형 설명선 10"/>
        <xdr:cNvSpPr/>
      </xdr:nvSpPr>
      <xdr:spPr>
        <a:xfrm>
          <a:off x="6118266" y="2459182"/>
          <a:ext cx="2241466" cy="921576"/>
        </a:xfrm>
        <a:prstGeom prst="wedgeRectCallout">
          <a:avLst>
            <a:gd name="adj1" fmla="val 3728"/>
            <a:gd name="adj2" fmla="val 104161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해당년도</a:t>
          </a:r>
          <a:r>
            <a:rPr lang="ko-KR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와 해당월 입력 시 해당 월일이 자동계산됨</a:t>
          </a:r>
          <a:endParaRPr lang="en-US" altLang="ko-KR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lang="ko-KR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 2</a:t>
          </a:r>
          <a:r>
            <a:rPr lang="ko-KR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월</a:t>
          </a:r>
          <a:r>
            <a:rPr lang="en-US" altLang="ko-KR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-28</a:t>
          </a:r>
          <a:r>
            <a:rPr lang="ko-KR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일</a:t>
          </a:r>
          <a:r>
            <a:rPr lang="en-US" altLang="ko-KR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6</a:t>
          </a:r>
          <a:r>
            <a:rPr lang="ko-KR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월</a:t>
          </a:r>
          <a:r>
            <a:rPr lang="en-US" altLang="ko-KR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-31</a:t>
          </a:r>
          <a:r>
            <a:rPr lang="ko-KR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일</a:t>
          </a:r>
        </a:p>
      </xdr:txBody>
    </xdr:sp>
    <xdr:clientData/>
  </xdr:twoCellAnchor>
  <xdr:twoCellAnchor>
    <xdr:from>
      <xdr:col>1</xdr:col>
      <xdr:colOff>4947</xdr:colOff>
      <xdr:row>48</xdr:row>
      <xdr:rowOff>111333</xdr:rowOff>
    </xdr:from>
    <xdr:to>
      <xdr:col>6</xdr:col>
      <xdr:colOff>372339</xdr:colOff>
      <xdr:row>53</xdr:row>
      <xdr:rowOff>0</xdr:rowOff>
    </xdr:to>
    <xdr:sp macro="" textlink="">
      <xdr:nvSpPr>
        <xdr:cNvPr id="12" name="사각형 설명선 11"/>
        <xdr:cNvSpPr/>
      </xdr:nvSpPr>
      <xdr:spPr>
        <a:xfrm>
          <a:off x="385947" y="10017333"/>
          <a:ext cx="2220437" cy="927758"/>
        </a:xfrm>
        <a:prstGeom prst="wedgeRectCallout">
          <a:avLst>
            <a:gd name="adj1" fmla="val 108049"/>
            <a:gd name="adj2" fmla="val -105273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기업에서 실시중인 훈련과정의 실시신고일</a:t>
          </a:r>
          <a:r>
            <a:rPr lang="en-US" altLang="ko-KR" sz="1200" b="1">
              <a:solidFill>
                <a:sysClr val="windowText" lastClr="000000"/>
              </a:solidFill>
            </a:rPr>
            <a:t>, </a:t>
          </a:r>
          <a:r>
            <a:rPr lang="ko-KR" altLang="en-US" sz="1200" b="1">
              <a:solidFill>
                <a:sysClr val="windowText" lastClr="000000"/>
              </a:solidFill>
            </a:rPr>
            <a:t>훈련기간을 모두 기입</a:t>
          </a:r>
        </a:p>
      </xdr:txBody>
    </xdr:sp>
    <xdr:clientData/>
  </xdr:twoCellAnchor>
  <xdr:twoCellAnchor>
    <xdr:from>
      <xdr:col>1</xdr:col>
      <xdr:colOff>4947</xdr:colOff>
      <xdr:row>59</xdr:row>
      <xdr:rowOff>124941</xdr:rowOff>
    </xdr:from>
    <xdr:to>
      <xdr:col>6</xdr:col>
      <xdr:colOff>372339</xdr:colOff>
      <xdr:row>63</xdr:row>
      <xdr:rowOff>29690</xdr:rowOff>
    </xdr:to>
    <xdr:sp macro="" textlink="">
      <xdr:nvSpPr>
        <xdr:cNvPr id="13" name="사각형 설명선 12"/>
        <xdr:cNvSpPr/>
      </xdr:nvSpPr>
      <xdr:spPr>
        <a:xfrm>
          <a:off x="385947" y="7200655"/>
          <a:ext cx="2204356" cy="721178"/>
        </a:xfrm>
        <a:prstGeom prst="wedgeRectCallout">
          <a:avLst>
            <a:gd name="adj1" fmla="val 108049"/>
            <a:gd name="adj2" fmla="val -105273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훈련과정 별 참여 학습근로자 인원 수를 기입</a:t>
          </a:r>
        </a:p>
      </xdr:txBody>
    </xdr:sp>
    <xdr:clientData/>
  </xdr:twoCellAnchor>
  <xdr:twoCellAnchor>
    <xdr:from>
      <xdr:col>1</xdr:col>
      <xdr:colOff>4947</xdr:colOff>
      <xdr:row>64</xdr:row>
      <xdr:rowOff>192978</xdr:rowOff>
    </xdr:from>
    <xdr:to>
      <xdr:col>6</xdr:col>
      <xdr:colOff>372339</xdr:colOff>
      <xdr:row>74</xdr:row>
      <xdr:rowOff>136072</xdr:rowOff>
    </xdr:to>
    <xdr:sp macro="" textlink="">
      <xdr:nvSpPr>
        <xdr:cNvPr id="14" name="사각형 설명선 13"/>
        <xdr:cNvSpPr/>
      </xdr:nvSpPr>
      <xdr:spPr>
        <a:xfrm>
          <a:off x="385947" y="13187799"/>
          <a:ext cx="2204356" cy="1984166"/>
        </a:xfrm>
        <a:prstGeom prst="wedgeRectCallout">
          <a:avLst>
            <a:gd name="adj1" fmla="val 182740"/>
            <a:gd name="adj2" fmla="val -122932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시작월</a:t>
          </a:r>
          <a:r>
            <a:rPr lang="en-US" altLang="ko-KR" sz="1200" b="1">
              <a:solidFill>
                <a:sysClr val="windowText" lastClr="000000"/>
              </a:solidFill>
            </a:rPr>
            <a:t>, </a:t>
          </a:r>
          <a:r>
            <a:rPr lang="ko-KR" altLang="en-US" sz="1200" b="1">
              <a:solidFill>
                <a:sysClr val="windowText" lastClr="000000"/>
              </a:solidFill>
            </a:rPr>
            <a:t>종료월 또는 학습근로자 전원 중도탈락 시 일할계산하기 위한 용도</a:t>
          </a:r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예</a:t>
          </a:r>
          <a:r>
            <a:rPr lang="en-US" altLang="ko-KR" sz="1200" b="1">
              <a:solidFill>
                <a:sysClr val="windowText" lastClr="000000"/>
              </a:solidFill>
            </a:rPr>
            <a:t>) 2</a:t>
          </a:r>
          <a:r>
            <a:rPr lang="ko-KR" altLang="en-US" sz="1200" b="1">
              <a:solidFill>
                <a:sysClr val="windowText" lastClr="000000"/>
              </a:solidFill>
            </a:rPr>
            <a:t>월 </a:t>
          </a:r>
          <a:r>
            <a:rPr lang="en-US" altLang="ko-KR" sz="1200" b="1">
              <a:solidFill>
                <a:sysClr val="windowText" lastClr="000000"/>
              </a:solidFill>
            </a:rPr>
            <a:t>15</a:t>
          </a:r>
          <a:r>
            <a:rPr lang="ko-KR" altLang="en-US" sz="1200" b="1">
              <a:solidFill>
                <a:sysClr val="windowText" lastClr="000000"/>
              </a:solidFill>
            </a:rPr>
            <a:t>일에 훈련을 시작했을 경우 </a:t>
          </a:r>
          <a:r>
            <a:rPr lang="en-US" altLang="ko-KR" sz="1200" b="1">
              <a:solidFill>
                <a:sysClr val="windowText" lastClr="000000"/>
              </a:solidFill>
            </a:rPr>
            <a:t>2</a:t>
          </a:r>
          <a:r>
            <a:rPr lang="ko-KR" altLang="en-US" sz="1200" b="1">
              <a:solidFill>
                <a:sysClr val="windowText" lastClr="000000"/>
              </a:solidFill>
            </a:rPr>
            <a:t>월의 비용산정일은 </a:t>
          </a:r>
          <a:r>
            <a:rPr lang="en-US" altLang="ko-KR" sz="1200" b="1">
              <a:solidFill>
                <a:sysClr val="windowText" lastClr="000000"/>
              </a:solidFill>
            </a:rPr>
            <a:t>14</a:t>
          </a:r>
          <a:r>
            <a:rPr lang="ko-KR" altLang="en-US" sz="1200" b="1">
              <a:solidFill>
                <a:sysClr val="windowText" lastClr="000000"/>
              </a:solidFill>
            </a:rPr>
            <a:t>일</a:t>
          </a:r>
        </a:p>
      </xdr:txBody>
    </xdr:sp>
    <xdr:clientData/>
  </xdr:twoCellAnchor>
  <xdr:twoCellAnchor>
    <xdr:from>
      <xdr:col>17</xdr:col>
      <xdr:colOff>475011</xdr:colOff>
      <xdr:row>46</xdr:row>
      <xdr:rowOff>154631</xdr:rowOff>
    </xdr:from>
    <xdr:to>
      <xdr:col>20</xdr:col>
      <xdr:colOff>638296</xdr:colOff>
      <xdr:row>53</xdr:row>
      <xdr:rowOff>188726</xdr:rowOff>
    </xdr:to>
    <xdr:sp macro="" textlink="">
      <xdr:nvSpPr>
        <xdr:cNvPr id="16" name="사각형 설명선 15"/>
        <xdr:cNvSpPr/>
      </xdr:nvSpPr>
      <xdr:spPr>
        <a:xfrm>
          <a:off x="9714261" y="4576952"/>
          <a:ext cx="2204356" cy="1462845"/>
        </a:xfrm>
        <a:prstGeom prst="wedgeRectCallout">
          <a:avLst>
            <a:gd name="adj1" fmla="val -168435"/>
            <a:gd name="adj2" fmla="val 84514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일학습병행 프로그램으로 인증받은 훈련시간을 입력</a:t>
          </a:r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훈련기간에 비례하여 </a:t>
          </a:r>
          <a:r>
            <a:rPr lang="en-US" altLang="ko-KR" sz="1200" b="1">
              <a:solidFill>
                <a:sysClr val="windowText" lastClr="000000"/>
              </a:solidFill>
            </a:rPr>
            <a:t>"</a:t>
          </a:r>
          <a:r>
            <a:rPr lang="ko-KR" altLang="en-US" sz="1200" b="1">
              <a:solidFill>
                <a:sysClr val="windowText" lastClr="000000"/>
              </a:solidFill>
            </a:rPr>
            <a:t>년 환산 훈련시간</a:t>
          </a:r>
          <a:r>
            <a:rPr lang="en-US" altLang="ko-KR" sz="1200" b="1">
              <a:solidFill>
                <a:sysClr val="windowText" lastClr="000000"/>
              </a:solidFill>
            </a:rPr>
            <a:t>"</a:t>
          </a:r>
          <a:r>
            <a:rPr lang="ko-KR" altLang="en-US" sz="1200" b="1">
              <a:solidFill>
                <a:sysClr val="windowText" lastClr="000000"/>
              </a:solidFill>
            </a:rPr>
            <a:t>이 자동 계산됨</a:t>
          </a:r>
        </a:p>
      </xdr:txBody>
    </xdr:sp>
    <xdr:clientData/>
  </xdr:twoCellAnchor>
  <xdr:twoCellAnchor>
    <xdr:from>
      <xdr:col>17</xdr:col>
      <xdr:colOff>475011</xdr:colOff>
      <xdr:row>56</xdr:row>
      <xdr:rowOff>181844</xdr:rowOff>
    </xdr:from>
    <xdr:to>
      <xdr:col>20</xdr:col>
      <xdr:colOff>638296</xdr:colOff>
      <xdr:row>70</xdr:row>
      <xdr:rowOff>173180</xdr:rowOff>
    </xdr:to>
    <xdr:sp macro="" textlink="">
      <xdr:nvSpPr>
        <xdr:cNvPr id="17" name="사각형 설명선 16"/>
        <xdr:cNvSpPr/>
      </xdr:nvSpPr>
      <xdr:spPr>
        <a:xfrm>
          <a:off x="9861466" y="6762753"/>
          <a:ext cx="2241466" cy="2900791"/>
        </a:xfrm>
        <a:prstGeom prst="wedgeRectCallout">
          <a:avLst>
            <a:gd name="adj1" fmla="val -77694"/>
            <a:gd name="adj2" fmla="val -48865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200" b="1">
              <a:solidFill>
                <a:sysClr val="windowText" lastClr="000000"/>
              </a:solidFill>
            </a:rPr>
            <a:t>'</a:t>
          </a:r>
          <a:r>
            <a:rPr lang="ko-KR" altLang="en-US" sz="1200" b="1">
              <a:solidFill>
                <a:sysClr val="windowText" lastClr="000000"/>
              </a:solidFill>
            </a:rPr>
            <a:t>월 정규훈련시간</a:t>
          </a:r>
          <a:r>
            <a:rPr lang="en-US" altLang="ko-KR" sz="1200" b="1">
              <a:solidFill>
                <a:sysClr val="windowText" lastClr="000000"/>
              </a:solidFill>
            </a:rPr>
            <a:t>'</a:t>
          </a:r>
          <a:r>
            <a:rPr lang="ko-KR" altLang="en-US" sz="1200" b="1">
              <a:solidFill>
                <a:sysClr val="windowText" lastClr="000000"/>
              </a:solidFill>
            </a:rPr>
            <a:t>은 </a:t>
          </a:r>
          <a:r>
            <a:rPr lang="en-US" altLang="ko-KR" sz="1200" b="1">
              <a:solidFill>
                <a:sysClr val="windowText" lastClr="000000"/>
              </a:solidFill>
            </a:rPr>
            <a:t>HRD-Net '</a:t>
          </a:r>
          <a:r>
            <a:rPr lang="ko-KR" altLang="en-US" sz="1200" b="1">
              <a:solidFill>
                <a:sysClr val="windowText" lastClr="000000"/>
              </a:solidFill>
            </a:rPr>
            <a:t>학습진행율</a:t>
          </a:r>
          <a:r>
            <a:rPr lang="en-US" altLang="ko-KR" sz="1200" b="1">
              <a:solidFill>
                <a:sysClr val="windowText" lastClr="000000"/>
              </a:solidFill>
            </a:rPr>
            <a:t>' </a:t>
          </a:r>
          <a:r>
            <a:rPr lang="ko-KR" altLang="en-US" sz="1200" b="1">
              <a:solidFill>
                <a:sysClr val="windowText" lastClr="000000"/>
              </a:solidFill>
            </a:rPr>
            <a:t>탭에서 표시되는 </a:t>
          </a:r>
          <a:r>
            <a:rPr lang="en-US" altLang="ko-KR" sz="1200" b="1">
              <a:solidFill>
                <a:sysClr val="windowText" lastClr="000000"/>
              </a:solidFill>
            </a:rPr>
            <a:t>'</a:t>
          </a:r>
          <a:r>
            <a:rPr lang="ko-KR" altLang="en-US" sz="1200" b="1">
              <a:solidFill>
                <a:sysClr val="windowText" lastClr="000000"/>
              </a:solidFill>
            </a:rPr>
            <a:t>정규</a:t>
          </a:r>
          <a:r>
            <a:rPr lang="en-US" altLang="ko-KR" sz="1200" b="1">
              <a:solidFill>
                <a:sysClr val="windowText" lastClr="000000"/>
              </a:solidFill>
            </a:rPr>
            <a:t>' ojt+off-jt </a:t>
          </a:r>
          <a:r>
            <a:rPr lang="ko-KR" altLang="en-US" sz="1200" b="1">
              <a:solidFill>
                <a:sysClr val="windowText" lastClr="000000"/>
              </a:solidFill>
            </a:rPr>
            <a:t>학습시간을 기입 </a:t>
          </a:r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학습근로자별로 </a:t>
          </a:r>
          <a:r>
            <a:rPr lang="en-US" altLang="ko-KR" sz="1200" b="1">
              <a:solidFill>
                <a:sysClr val="windowText" lastClr="000000"/>
              </a:solidFill>
            </a:rPr>
            <a:t>'</a:t>
          </a:r>
          <a:r>
            <a:rPr lang="ko-KR" altLang="en-US" sz="1200" b="1">
              <a:solidFill>
                <a:sysClr val="windowText" lastClr="000000"/>
              </a:solidFill>
            </a:rPr>
            <a:t>정규</a:t>
          </a:r>
          <a:r>
            <a:rPr lang="en-US" altLang="ko-KR" sz="1200" b="1">
              <a:solidFill>
                <a:sysClr val="windowText" lastClr="000000"/>
              </a:solidFill>
            </a:rPr>
            <a:t>' ojt+off-jt </a:t>
          </a:r>
          <a:r>
            <a:rPr lang="ko-KR" altLang="en-US" sz="1200" b="1">
              <a:solidFill>
                <a:sysClr val="windowText" lastClr="000000"/>
              </a:solidFill>
            </a:rPr>
            <a:t>학습시간이 다를 경우 최대 시간을 입력</a:t>
          </a:r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우측 예의 경우 최대시간은 </a:t>
          </a:r>
          <a:r>
            <a:rPr lang="en-US" altLang="ko-KR" sz="1200" b="1">
              <a:solidFill>
                <a:sysClr val="windowText" lastClr="000000"/>
              </a:solidFill>
            </a:rPr>
            <a:t>30</a:t>
          </a:r>
          <a:r>
            <a:rPr lang="ko-KR" altLang="en-US" sz="1200" b="1">
              <a:solidFill>
                <a:sysClr val="windowText" lastClr="000000"/>
              </a:solidFill>
            </a:rPr>
            <a:t>시간</a:t>
          </a:r>
          <a:r>
            <a:rPr lang="en-US" altLang="ko-KR" sz="1200" b="1">
              <a:solidFill>
                <a:sysClr val="windowText" lastClr="000000"/>
              </a:solidFill>
            </a:rPr>
            <a:t>(=15+15)</a:t>
          </a:r>
          <a:endParaRPr lang="ko-KR" altLang="en-US" sz="1200" b="1">
            <a:solidFill>
              <a:sysClr val="windowText" lastClr="000000"/>
            </a:solidFill>
          </a:endParaRPr>
        </a:p>
        <a:p>
          <a:pPr algn="l"/>
          <a:endParaRPr lang="ko-KR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475011</xdr:colOff>
      <xdr:row>37</xdr:row>
      <xdr:rowOff>18559</xdr:rowOff>
    </xdr:from>
    <xdr:to>
      <xdr:col>20</xdr:col>
      <xdr:colOff>638296</xdr:colOff>
      <xdr:row>43</xdr:row>
      <xdr:rowOff>202333</xdr:rowOff>
    </xdr:to>
    <xdr:sp macro="" textlink="">
      <xdr:nvSpPr>
        <xdr:cNvPr id="20" name="사각형 설명선 19"/>
        <xdr:cNvSpPr/>
      </xdr:nvSpPr>
      <xdr:spPr>
        <a:xfrm>
          <a:off x="9714261" y="7448059"/>
          <a:ext cx="2204356" cy="1462845"/>
        </a:xfrm>
        <a:prstGeom prst="wedgeRectCallout">
          <a:avLst>
            <a:gd name="adj1" fmla="val -78311"/>
            <a:gd name="adj2" fmla="val 91955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적용유형은 자동계산되며</a:t>
          </a:r>
          <a:r>
            <a:rPr lang="en-US" altLang="ko-KR" sz="1200" b="1">
              <a:solidFill>
                <a:sysClr val="windowText" lastClr="000000"/>
              </a:solidFill>
            </a:rPr>
            <a:t>,</a:t>
          </a:r>
        </a:p>
        <a:p>
          <a:pPr algn="l"/>
          <a:endParaRPr lang="en-US" altLang="ko-KR" sz="1200" b="1">
            <a:solidFill>
              <a:sysClr val="windowText" lastClr="000000"/>
            </a:solidFill>
          </a:endParaRPr>
        </a:p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유형</a:t>
          </a:r>
          <a:r>
            <a:rPr lang="en-US" altLang="ko-KR" sz="1200" b="1">
              <a:solidFill>
                <a:sysClr val="windowText" lastClr="000000"/>
              </a:solidFill>
            </a:rPr>
            <a:t>1~2</a:t>
          </a:r>
          <a:r>
            <a:rPr lang="ko-KR" altLang="en-US" sz="1200" b="1">
              <a:solidFill>
                <a:sysClr val="windowText" lastClr="000000"/>
              </a:solidFill>
            </a:rPr>
            <a:t>일 경우 비용산정일을</a:t>
          </a:r>
          <a:r>
            <a:rPr lang="en-US" altLang="ko-KR" sz="1200" b="1">
              <a:solidFill>
                <a:sysClr val="windowText" lastClr="000000"/>
              </a:solidFill>
            </a:rPr>
            <a:t>,</a:t>
          </a:r>
        </a:p>
        <a:p>
          <a:pPr algn="l"/>
          <a:r>
            <a:rPr lang="ko-KR" altLang="en-US" sz="1200" b="1">
              <a:solidFill>
                <a:sysClr val="windowText" lastClr="000000"/>
              </a:solidFill>
            </a:rPr>
            <a:t>유형</a:t>
          </a:r>
          <a:r>
            <a:rPr lang="en-US" altLang="ko-KR" sz="1200" b="1">
              <a:solidFill>
                <a:sysClr val="windowText" lastClr="000000"/>
              </a:solidFill>
            </a:rPr>
            <a:t>3</a:t>
          </a:r>
          <a:r>
            <a:rPr lang="ko-KR" altLang="en-US" sz="1200" b="1">
              <a:solidFill>
                <a:sysClr val="windowText" lastClr="000000"/>
              </a:solidFill>
            </a:rPr>
            <a:t>일 경우 총훈련시간과 월 정규훈련시간을 입력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89648</xdr:colOff>
      <xdr:row>15</xdr:row>
      <xdr:rowOff>67236</xdr:rowOff>
    </xdr:from>
    <xdr:to>
      <xdr:col>16</xdr:col>
      <xdr:colOff>44825</xdr:colOff>
      <xdr:row>25</xdr:row>
      <xdr:rowOff>145676</xdr:rowOff>
    </xdr:to>
    <xdr:sp macro="" textlink="">
      <xdr:nvSpPr>
        <xdr:cNvPr id="2" name="직사각형 1"/>
        <xdr:cNvSpPr/>
      </xdr:nvSpPr>
      <xdr:spPr>
        <a:xfrm>
          <a:off x="1889873" y="2677086"/>
          <a:ext cx="1707777" cy="2069165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16</xdr:col>
      <xdr:colOff>134472</xdr:colOff>
      <xdr:row>15</xdr:row>
      <xdr:rowOff>67236</xdr:rowOff>
    </xdr:from>
    <xdr:to>
      <xdr:col>29</xdr:col>
      <xdr:colOff>190500</xdr:colOff>
      <xdr:row>25</xdr:row>
      <xdr:rowOff>145676</xdr:rowOff>
    </xdr:to>
    <xdr:sp macro="" textlink="">
      <xdr:nvSpPr>
        <xdr:cNvPr id="3" name="직사각형 2"/>
        <xdr:cNvSpPr/>
      </xdr:nvSpPr>
      <xdr:spPr>
        <a:xfrm>
          <a:off x="3687297" y="2677086"/>
          <a:ext cx="2904003" cy="2069165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oneCellAnchor>
    <xdr:from>
      <xdr:col>22</xdr:col>
      <xdr:colOff>37171</xdr:colOff>
      <xdr:row>33</xdr:row>
      <xdr:rowOff>83635</xdr:rowOff>
    </xdr:from>
    <xdr:ext cx="1338640" cy="354777"/>
    <xdr:sp macro="" textlink="">
      <xdr:nvSpPr>
        <xdr:cNvPr id="6" name="TextBox 5"/>
        <xdr:cNvSpPr txBox="1"/>
      </xdr:nvSpPr>
      <xdr:spPr>
        <a:xfrm>
          <a:off x="4841488" y="5659245"/>
          <a:ext cx="1338640" cy="354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altLang="ko-KR" sz="1100" i="0">
              <a:latin typeface="Cambria Math" panose="02040503050406030204" pitchFamily="18" charset="0"/>
            </a:rPr>
            <a:t>(</a:t>
          </a:r>
          <a:r>
            <a:rPr lang="el-GR" altLang="ko-KR" sz="1100" i="0">
              <a:latin typeface="Cambria Math" panose="02040503050406030204" pitchFamily="18" charset="0"/>
            </a:rPr>
            <a:t>𝛴</a:t>
          </a:r>
          <a:r>
            <a:rPr lang="ko-KR" altLang="en-US" sz="1100" i="0">
              <a:latin typeface="Cambria Math" panose="02040503050406030204" pitchFamily="18" charset="0"/>
            </a:rPr>
            <a:t>월 정규훈련시간</a:t>
          </a:r>
          <a:r>
            <a:rPr lang="en-US" altLang="ko-KR" sz="1100" i="0">
              <a:latin typeface="Cambria Math" panose="02040503050406030204" pitchFamily="18" charset="0"/>
            </a:rPr>
            <a:t>)/(</a:t>
          </a:r>
          <a:r>
            <a:rPr lang="el-GR" altLang="ko-KR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𝛴</a:t>
          </a:r>
          <a:r>
            <a:rPr lang="ko-KR" altLang="en-U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년 환산 훈련시간</a:t>
          </a:r>
          <a:r>
            <a:rPr lang="en-US" altLang="ko-KR" sz="1100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endParaRPr lang="ko-KR" altLang="en-US" sz="1100"/>
        </a:p>
      </xdr:txBody>
    </xdr:sp>
    <xdr:clientData/>
  </xdr:oneCellAnchor>
  <xdr:twoCellAnchor>
    <xdr:from>
      <xdr:col>0</xdr:col>
      <xdr:colOff>48825</xdr:colOff>
      <xdr:row>32</xdr:row>
      <xdr:rowOff>136072</xdr:rowOff>
    </xdr:from>
    <xdr:to>
      <xdr:col>14</xdr:col>
      <xdr:colOff>149678</xdr:colOff>
      <xdr:row>49</xdr:row>
      <xdr:rowOff>0</xdr:rowOff>
    </xdr:to>
    <xdr:sp macro="" textlink="">
      <xdr:nvSpPr>
        <xdr:cNvPr id="7" name="직사각형 6"/>
        <xdr:cNvSpPr/>
      </xdr:nvSpPr>
      <xdr:spPr>
        <a:xfrm>
          <a:off x="48825" y="5701393"/>
          <a:ext cx="3148853" cy="3048000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</xdr:col>
      <xdr:colOff>190500</xdr:colOff>
      <xdr:row>32</xdr:row>
      <xdr:rowOff>136072</xdr:rowOff>
    </xdr:from>
    <xdr:to>
      <xdr:col>29</xdr:col>
      <xdr:colOff>190500</xdr:colOff>
      <xdr:row>49</xdr:row>
      <xdr:rowOff>0</xdr:rowOff>
    </xdr:to>
    <xdr:sp macro="" textlink="">
      <xdr:nvSpPr>
        <xdr:cNvPr id="8" name="직사각형 7"/>
        <xdr:cNvSpPr/>
      </xdr:nvSpPr>
      <xdr:spPr>
        <a:xfrm>
          <a:off x="3552265" y="6198454"/>
          <a:ext cx="3137647" cy="2362840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107674</xdr:colOff>
      <xdr:row>0</xdr:row>
      <xdr:rowOff>19707</xdr:rowOff>
    </xdr:from>
    <xdr:to>
      <xdr:col>29</xdr:col>
      <xdr:colOff>168088</xdr:colOff>
      <xdr:row>4</xdr:row>
      <xdr:rowOff>40925</xdr:rowOff>
    </xdr:to>
    <xdr:sp macro="" textlink="">
      <xdr:nvSpPr>
        <xdr:cNvPr id="9" name="직사각형 8"/>
        <xdr:cNvSpPr/>
      </xdr:nvSpPr>
      <xdr:spPr>
        <a:xfrm>
          <a:off x="5632174" y="19707"/>
          <a:ext cx="936714" cy="611768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89648</xdr:colOff>
      <xdr:row>15</xdr:row>
      <xdr:rowOff>67236</xdr:rowOff>
    </xdr:from>
    <xdr:to>
      <xdr:col>16</xdr:col>
      <xdr:colOff>44825</xdr:colOff>
      <xdr:row>25</xdr:row>
      <xdr:rowOff>145676</xdr:rowOff>
    </xdr:to>
    <xdr:sp macro="" textlink="">
      <xdr:nvSpPr>
        <xdr:cNvPr id="2" name="직사각형 1"/>
        <xdr:cNvSpPr/>
      </xdr:nvSpPr>
      <xdr:spPr>
        <a:xfrm>
          <a:off x="1889873" y="2677086"/>
          <a:ext cx="1707777" cy="2069165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16</xdr:col>
      <xdr:colOff>134472</xdr:colOff>
      <xdr:row>15</xdr:row>
      <xdr:rowOff>67236</xdr:rowOff>
    </xdr:from>
    <xdr:to>
      <xdr:col>29</xdr:col>
      <xdr:colOff>190500</xdr:colOff>
      <xdr:row>25</xdr:row>
      <xdr:rowOff>145676</xdr:rowOff>
    </xdr:to>
    <xdr:sp macro="" textlink="">
      <xdr:nvSpPr>
        <xdr:cNvPr id="3" name="직사각형 2"/>
        <xdr:cNvSpPr/>
      </xdr:nvSpPr>
      <xdr:spPr>
        <a:xfrm>
          <a:off x="3687297" y="2677086"/>
          <a:ext cx="2904003" cy="2069165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oneCellAnchor>
    <xdr:from>
      <xdr:col>22</xdr:col>
      <xdr:colOff>37171</xdr:colOff>
      <xdr:row>33</xdr:row>
      <xdr:rowOff>83635</xdr:rowOff>
    </xdr:from>
    <xdr:ext cx="1338640" cy="354777"/>
    <xdr:sp macro="" textlink="">
      <xdr:nvSpPr>
        <xdr:cNvPr id="4" name="TextBox 3"/>
        <xdr:cNvSpPr txBox="1"/>
      </xdr:nvSpPr>
      <xdr:spPr>
        <a:xfrm>
          <a:off x="4904446" y="5855785"/>
          <a:ext cx="1338640" cy="354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altLang="ko-KR" sz="1100" i="0">
              <a:latin typeface="Cambria Math" panose="02040503050406030204" pitchFamily="18" charset="0"/>
            </a:rPr>
            <a:t>(</a:t>
          </a:r>
          <a:r>
            <a:rPr lang="el-GR" altLang="ko-KR" sz="1100" i="0">
              <a:latin typeface="Cambria Math" panose="02040503050406030204" pitchFamily="18" charset="0"/>
            </a:rPr>
            <a:t>𝛴</a:t>
          </a:r>
          <a:r>
            <a:rPr lang="ko-KR" altLang="en-US" sz="1100" i="0">
              <a:latin typeface="Cambria Math" panose="02040503050406030204" pitchFamily="18" charset="0"/>
            </a:rPr>
            <a:t>월 정규훈련시간</a:t>
          </a:r>
          <a:r>
            <a:rPr lang="en-US" altLang="ko-KR" sz="1100" i="0">
              <a:latin typeface="Cambria Math" panose="02040503050406030204" pitchFamily="18" charset="0"/>
            </a:rPr>
            <a:t>)/(</a:t>
          </a:r>
          <a:r>
            <a:rPr lang="el-GR" altLang="ko-KR" sz="1100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𝛴</a:t>
          </a:r>
          <a:r>
            <a:rPr lang="ko-KR" altLang="en-US" sz="1100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년 환산 훈련시간</a:t>
          </a:r>
          <a:r>
            <a:rPr lang="en-US" altLang="ko-KR" sz="1100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endParaRPr lang="ko-KR" altLang="en-US" sz="1100"/>
        </a:p>
      </xdr:txBody>
    </xdr:sp>
    <xdr:clientData/>
  </xdr:oneCellAnchor>
  <xdr:twoCellAnchor>
    <xdr:from>
      <xdr:col>0</xdr:col>
      <xdr:colOff>48825</xdr:colOff>
      <xdr:row>32</xdr:row>
      <xdr:rowOff>136072</xdr:rowOff>
    </xdr:from>
    <xdr:to>
      <xdr:col>14</xdr:col>
      <xdr:colOff>149678</xdr:colOff>
      <xdr:row>49</xdr:row>
      <xdr:rowOff>0</xdr:rowOff>
    </xdr:to>
    <xdr:sp macro="" textlink="">
      <xdr:nvSpPr>
        <xdr:cNvPr id="5" name="직사각형 4"/>
        <xdr:cNvSpPr/>
      </xdr:nvSpPr>
      <xdr:spPr>
        <a:xfrm>
          <a:off x="48825" y="5774872"/>
          <a:ext cx="3215528" cy="2311853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</xdr:col>
      <xdr:colOff>190500</xdr:colOff>
      <xdr:row>32</xdr:row>
      <xdr:rowOff>136072</xdr:rowOff>
    </xdr:from>
    <xdr:to>
      <xdr:col>29</xdr:col>
      <xdr:colOff>190500</xdr:colOff>
      <xdr:row>49</xdr:row>
      <xdr:rowOff>0</xdr:rowOff>
    </xdr:to>
    <xdr:sp macro="" textlink="">
      <xdr:nvSpPr>
        <xdr:cNvPr id="6" name="직사각형 5"/>
        <xdr:cNvSpPr/>
      </xdr:nvSpPr>
      <xdr:spPr>
        <a:xfrm>
          <a:off x="3524250" y="5774872"/>
          <a:ext cx="3067050" cy="2311853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107674</xdr:colOff>
      <xdr:row>0</xdr:row>
      <xdr:rowOff>19707</xdr:rowOff>
    </xdr:from>
    <xdr:to>
      <xdr:col>29</xdr:col>
      <xdr:colOff>168088</xdr:colOff>
      <xdr:row>4</xdr:row>
      <xdr:rowOff>40925</xdr:rowOff>
    </xdr:to>
    <xdr:sp macro="" textlink="">
      <xdr:nvSpPr>
        <xdr:cNvPr id="7" name="직사각형 6"/>
        <xdr:cNvSpPr/>
      </xdr:nvSpPr>
      <xdr:spPr>
        <a:xfrm>
          <a:off x="5632174" y="19707"/>
          <a:ext cx="936714" cy="611768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108698</xdr:colOff>
      <xdr:row>15</xdr:row>
      <xdr:rowOff>67236</xdr:rowOff>
    </xdr:from>
    <xdr:to>
      <xdr:col>13</xdr:col>
      <xdr:colOff>63875</xdr:colOff>
      <xdr:row>25</xdr:row>
      <xdr:rowOff>145676</xdr:rowOff>
    </xdr:to>
    <xdr:sp macro="" textlink="">
      <xdr:nvSpPr>
        <xdr:cNvPr id="2" name="직사각형 1"/>
        <xdr:cNvSpPr/>
      </xdr:nvSpPr>
      <xdr:spPr>
        <a:xfrm>
          <a:off x="1251698" y="2677086"/>
          <a:ext cx="1707777" cy="2069165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16</xdr:col>
      <xdr:colOff>134472</xdr:colOff>
      <xdr:row>15</xdr:row>
      <xdr:rowOff>67236</xdr:rowOff>
    </xdr:from>
    <xdr:to>
      <xdr:col>29</xdr:col>
      <xdr:colOff>190500</xdr:colOff>
      <xdr:row>25</xdr:row>
      <xdr:rowOff>145676</xdr:rowOff>
    </xdr:to>
    <xdr:sp macro="" textlink="">
      <xdr:nvSpPr>
        <xdr:cNvPr id="3" name="직사각형 2"/>
        <xdr:cNvSpPr/>
      </xdr:nvSpPr>
      <xdr:spPr>
        <a:xfrm>
          <a:off x="3687297" y="2677086"/>
          <a:ext cx="2904003" cy="2069165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oneCellAnchor>
    <xdr:from>
      <xdr:col>21</xdr:col>
      <xdr:colOff>113371</xdr:colOff>
      <xdr:row>31</xdr:row>
      <xdr:rowOff>83635</xdr:rowOff>
    </xdr:from>
    <xdr:ext cx="1338640" cy="354777"/>
    <xdr:sp macro="" textlink="">
      <xdr:nvSpPr>
        <xdr:cNvPr id="4" name="TextBox 3"/>
        <xdr:cNvSpPr txBox="1"/>
      </xdr:nvSpPr>
      <xdr:spPr>
        <a:xfrm>
          <a:off x="4761571" y="5512885"/>
          <a:ext cx="1338640" cy="354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altLang="ko-KR" sz="1100" i="0">
              <a:latin typeface="Cambria Math" panose="02040503050406030204" pitchFamily="18" charset="0"/>
            </a:rPr>
            <a:t>(</a:t>
          </a:r>
          <a:r>
            <a:rPr lang="el-GR" altLang="ko-KR" sz="1100" i="0">
              <a:latin typeface="Cambria Math" panose="02040503050406030204" pitchFamily="18" charset="0"/>
            </a:rPr>
            <a:t>𝛴</a:t>
          </a:r>
          <a:r>
            <a:rPr lang="ko-KR" altLang="en-US" sz="1100" i="0">
              <a:latin typeface="Cambria Math" panose="02040503050406030204" pitchFamily="18" charset="0"/>
            </a:rPr>
            <a:t>월 정규훈련시간</a:t>
          </a:r>
          <a:r>
            <a:rPr lang="en-US" altLang="ko-KR" sz="1100" i="0">
              <a:latin typeface="Cambria Math" panose="02040503050406030204" pitchFamily="18" charset="0"/>
            </a:rPr>
            <a:t>)/(</a:t>
          </a:r>
          <a:r>
            <a:rPr lang="el-GR" altLang="ko-KR" sz="1100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𝛴</a:t>
          </a:r>
          <a:r>
            <a:rPr lang="ko-KR" altLang="en-US" sz="1100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년 환산 훈련시간</a:t>
          </a:r>
          <a:r>
            <a:rPr lang="en-US" altLang="ko-KR" sz="1100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)</a:t>
          </a:r>
          <a:endParaRPr lang="ko-KR" altLang="en-US" sz="1100"/>
        </a:p>
      </xdr:txBody>
    </xdr:sp>
    <xdr:clientData/>
  </xdr:oneCellAnchor>
  <xdr:twoCellAnchor>
    <xdr:from>
      <xdr:col>0</xdr:col>
      <xdr:colOff>48825</xdr:colOff>
      <xdr:row>30</xdr:row>
      <xdr:rowOff>136072</xdr:rowOff>
    </xdr:from>
    <xdr:to>
      <xdr:col>14</xdr:col>
      <xdr:colOff>149678</xdr:colOff>
      <xdr:row>47</xdr:row>
      <xdr:rowOff>0</xdr:rowOff>
    </xdr:to>
    <xdr:sp macro="" textlink="">
      <xdr:nvSpPr>
        <xdr:cNvPr id="5" name="직사각형 4"/>
        <xdr:cNvSpPr/>
      </xdr:nvSpPr>
      <xdr:spPr>
        <a:xfrm>
          <a:off x="48825" y="5774872"/>
          <a:ext cx="3215528" cy="2311853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</xdr:col>
      <xdr:colOff>190500</xdr:colOff>
      <xdr:row>30</xdr:row>
      <xdr:rowOff>136072</xdr:rowOff>
    </xdr:from>
    <xdr:to>
      <xdr:col>29</xdr:col>
      <xdr:colOff>190500</xdr:colOff>
      <xdr:row>47</xdr:row>
      <xdr:rowOff>0</xdr:rowOff>
    </xdr:to>
    <xdr:sp macro="" textlink="">
      <xdr:nvSpPr>
        <xdr:cNvPr id="6" name="직사각형 5"/>
        <xdr:cNvSpPr/>
      </xdr:nvSpPr>
      <xdr:spPr>
        <a:xfrm>
          <a:off x="3524250" y="5774872"/>
          <a:ext cx="3067050" cy="2311853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107674</xdr:colOff>
      <xdr:row>0</xdr:row>
      <xdr:rowOff>19707</xdr:rowOff>
    </xdr:from>
    <xdr:to>
      <xdr:col>29</xdr:col>
      <xdr:colOff>168088</xdr:colOff>
      <xdr:row>4</xdr:row>
      <xdr:rowOff>40925</xdr:rowOff>
    </xdr:to>
    <xdr:sp macro="" textlink="">
      <xdr:nvSpPr>
        <xdr:cNvPr id="7" name="직사각형 6"/>
        <xdr:cNvSpPr/>
      </xdr:nvSpPr>
      <xdr:spPr>
        <a:xfrm>
          <a:off x="5632174" y="19707"/>
          <a:ext cx="936714" cy="611768"/>
        </a:xfrm>
        <a:prstGeom prst="rect">
          <a:avLst/>
        </a:prstGeom>
        <a:noFill/>
        <a:ln w="571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144"/>
  <sheetViews>
    <sheetView topLeftCell="A41" zoomScale="115" zoomScaleNormal="115" workbookViewId="0">
      <selection activeCell="D58" sqref="D58"/>
    </sheetView>
  </sheetViews>
  <sheetFormatPr defaultColWidth="9" defaultRowHeight="16.5" x14ac:dyDescent="0.3"/>
  <cols>
    <col min="1" max="1" width="5" style="1" customWidth="1"/>
    <col min="2" max="2" width="3.625" style="1" customWidth="1"/>
    <col min="3" max="3" width="9" style="1"/>
    <col min="4" max="4" width="4.125" style="1" customWidth="1"/>
    <col min="5" max="5" width="4.875" style="1" customWidth="1"/>
    <col min="6" max="6" width="2.625" style="1" customWidth="1"/>
    <col min="7" max="8" width="9" style="1"/>
    <col min="9" max="9" width="2.875" style="1" customWidth="1"/>
    <col min="10" max="16384" width="9" style="1"/>
  </cols>
  <sheetData>
    <row r="3" spans="2:8" ht="20.25" x14ac:dyDescent="0.3">
      <c r="B3" s="35" t="s">
        <v>58</v>
      </c>
    </row>
    <row r="5" spans="2:8" x14ac:dyDescent="0.3">
      <c r="B5" s="36" t="s">
        <v>59</v>
      </c>
    </row>
    <row r="6" spans="2:8" x14ac:dyDescent="0.3">
      <c r="B6" s="1" t="s">
        <v>60</v>
      </c>
    </row>
    <row r="7" spans="2:8" ht="17.25" thickBot="1" x14ac:dyDescent="0.35"/>
    <row r="8" spans="2:8" x14ac:dyDescent="0.3">
      <c r="C8" s="37" t="s">
        <v>42</v>
      </c>
      <c r="D8" s="38"/>
      <c r="E8" s="39"/>
      <c r="G8" s="43" t="s">
        <v>43</v>
      </c>
      <c r="H8" s="44"/>
    </row>
    <row r="9" spans="2:8" ht="17.25" thickBot="1" x14ac:dyDescent="0.35">
      <c r="C9" s="40"/>
      <c r="D9" s="41"/>
      <c r="E9" s="42"/>
      <c r="G9" s="45"/>
      <c r="H9" s="46"/>
    </row>
    <row r="11" spans="2:8" x14ac:dyDescent="0.3">
      <c r="B11" s="1" t="s">
        <v>61</v>
      </c>
    </row>
    <row r="24" spans="2:3" x14ac:dyDescent="0.3">
      <c r="B24" s="36" t="s">
        <v>62</v>
      </c>
    </row>
    <row r="26" spans="2:3" x14ac:dyDescent="0.3">
      <c r="C26" s="1" t="s">
        <v>63</v>
      </c>
    </row>
    <row r="27" spans="2:3" x14ac:dyDescent="0.3">
      <c r="C27" s="1" t="s">
        <v>64</v>
      </c>
    </row>
    <row r="29" spans="2:3" x14ac:dyDescent="0.3">
      <c r="B29" s="36" t="s">
        <v>66</v>
      </c>
    </row>
    <row r="30" spans="2:3" x14ac:dyDescent="0.3">
      <c r="B30" s="36" t="s">
        <v>68</v>
      </c>
    </row>
    <row r="31" spans="2:3" x14ac:dyDescent="0.3">
      <c r="B31" s="36" t="s">
        <v>67</v>
      </c>
    </row>
    <row r="33" spans="2:2" x14ac:dyDescent="0.3">
      <c r="B33" s="36" t="s">
        <v>74</v>
      </c>
    </row>
    <row r="38" spans="2:2" ht="20.25" x14ac:dyDescent="0.3">
      <c r="B38" s="35" t="s">
        <v>65</v>
      </c>
    </row>
    <row r="94" spans="3:3" ht="20.25" x14ac:dyDescent="0.3">
      <c r="C94" s="35" t="s">
        <v>69</v>
      </c>
    </row>
    <row r="96" spans="3:3" x14ac:dyDescent="0.3">
      <c r="C96" s="36" t="s">
        <v>70</v>
      </c>
    </row>
    <row r="97" spans="3:4" ht="20.25" x14ac:dyDescent="0.3">
      <c r="C97" s="1" t="s">
        <v>71</v>
      </c>
      <c r="D97" s="35"/>
    </row>
    <row r="99" spans="3:4" x14ac:dyDescent="0.3">
      <c r="C99" s="36" t="s">
        <v>72</v>
      </c>
      <c r="D99" s="36"/>
    </row>
    <row r="100" spans="3:4" x14ac:dyDescent="0.3">
      <c r="C100" s="1" t="s">
        <v>73</v>
      </c>
      <c r="D100" s="36"/>
    </row>
    <row r="101" spans="3:4" x14ac:dyDescent="0.3">
      <c r="D101" s="36"/>
    </row>
    <row r="137" spans="4:4" ht="20.25" x14ac:dyDescent="0.3">
      <c r="D137" s="35"/>
    </row>
    <row r="139" spans="4:4" x14ac:dyDescent="0.3">
      <c r="D139" s="36"/>
    </row>
    <row r="144" spans="4:4" x14ac:dyDescent="0.3">
      <c r="D144" s="36"/>
    </row>
  </sheetData>
  <mergeCells count="2">
    <mergeCell ref="C8:E9"/>
    <mergeCell ref="G8:H9"/>
  </mergeCells>
  <phoneticPr fontId="2" type="noConversion"/>
  <pageMargins left="0.7" right="0.7" top="0.75" bottom="0.75" header="0.3" footer="0.3"/>
  <pageSetup paperSize="9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zoomScale="145" zoomScaleSheetLayoutView="145" zoomScalePageLayoutView="70" workbookViewId="0">
      <selection activeCell="C1" sqref="C1"/>
    </sheetView>
  </sheetViews>
  <sheetFormatPr defaultColWidth="9" defaultRowHeight="16.5" x14ac:dyDescent="0.3"/>
  <cols>
    <col min="1" max="1" width="2.875" style="11" customWidth="1"/>
    <col min="2" max="2" width="3.5" style="11" customWidth="1"/>
    <col min="3" max="30" width="2.875" style="11" customWidth="1"/>
    <col min="31" max="31" width="2.875" style="11" hidden="1" customWidth="1"/>
    <col min="32" max="32" width="3.875" style="11" hidden="1" customWidth="1"/>
    <col min="33" max="33" width="0" style="11" hidden="1" customWidth="1"/>
    <col min="34" max="16384" width="9" style="11"/>
  </cols>
  <sheetData>
    <row r="1" spans="1:32" ht="5.25" customHeight="1" thickBo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2" ht="17.25" customHeight="1" thickBot="1" x14ac:dyDescent="0.35">
      <c r="A2" s="12" t="s">
        <v>21</v>
      </c>
      <c r="B2" s="13" t="s">
        <v>0</v>
      </c>
      <c r="C2" s="13"/>
      <c r="D2" s="13"/>
      <c r="E2" s="10"/>
      <c r="F2" s="56" t="s">
        <v>75</v>
      </c>
      <c r="G2" s="57"/>
      <c r="H2" s="57"/>
      <c r="I2" s="57"/>
      <c r="J2" s="57"/>
      <c r="K2" s="58"/>
      <c r="L2" s="15"/>
      <c r="M2" s="15"/>
      <c r="N2" s="12" t="s">
        <v>21</v>
      </c>
      <c r="O2" s="13" t="s">
        <v>1</v>
      </c>
      <c r="P2" s="10"/>
      <c r="Q2" s="10"/>
      <c r="R2" s="10"/>
      <c r="S2" s="56">
        <v>2017</v>
      </c>
      <c r="T2" s="57"/>
      <c r="U2" s="58"/>
      <c r="V2" s="10" t="s">
        <v>11</v>
      </c>
      <c r="W2" s="8">
        <v>11</v>
      </c>
      <c r="X2" s="10" t="s">
        <v>12</v>
      </c>
      <c r="Z2" s="10"/>
      <c r="AA2" s="16"/>
      <c r="AB2" s="13" t="s">
        <v>42</v>
      </c>
      <c r="AC2" s="13"/>
      <c r="AD2" s="17"/>
    </row>
    <row r="3" spans="1:32" ht="6" customHeight="1" thickBot="1" x14ac:dyDescent="0.35">
      <c r="A3" s="10"/>
      <c r="B3" s="13"/>
      <c r="C3" s="13"/>
      <c r="D3" s="13"/>
      <c r="E3" s="10"/>
      <c r="F3" s="14"/>
      <c r="G3" s="14"/>
      <c r="H3" s="14"/>
      <c r="I3" s="14"/>
      <c r="J3" s="14"/>
      <c r="K3" s="14"/>
      <c r="L3" s="14"/>
      <c r="M3" s="14"/>
      <c r="N3" s="10"/>
      <c r="O3" s="10"/>
      <c r="P3" s="10"/>
      <c r="Q3" s="10"/>
      <c r="R3" s="10"/>
      <c r="S3" s="10"/>
      <c r="T3" s="14"/>
      <c r="U3" s="14"/>
      <c r="V3" s="14"/>
      <c r="W3" s="10"/>
      <c r="X3" s="14"/>
      <c r="Y3" s="14"/>
      <c r="Z3" s="10"/>
      <c r="AA3" s="13"/>
      <c r="AB3" s="13"/>
      <c r="AC3" s="13"/>
      <c r="AD3" s="13"/>
    </row>
    <row r="4" spans="1:32" ht="18" customHeight="1" thickBot="1" x14ac:dyDescent="0.35">
      <c r="A4" s="12" t="s">
        <v>21</v>
      </c>
      <c r="B4" s="13" t="s">
        <v>2</v>
      </c>
      <c r="C4" s="13"/>
      <c r="D4" s="13"/>
      <c r="E4" s="10"/>
      <c r="F4" s="56">
        <v>2014</v>
      </c>
      <c r="G4" s="57"/>
      <c r="H4" s="58"/>
      <c r="I4" s="10" t="s">
        <v>11</v>
      </c>
      <c r="J4" s="8">
        <v>3</v>
      </c>
      <c r="K4" s="18" t="s">
        <v>12</v>
      </c>
      <c r="L4" s="9">
        <v>19</v>
      </c>
      <c r="M4" s="18" t="s">
        <v>13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9"/>
      <c r="AB4" s="13" t="s">
        <v>43</v>
      </c>
      <c r="AC4" s="17"/>
      <c r="AD4" s="17"/>
    </row>
    <row r="5" spans="1:32" ht="13.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2" ht="13.5" customHeight="1" thickBot="1" x14ac:dyDescent="0.35">
      <c r="A6" s="10"/>
      <c r="B6" s="10"/>
      <c r="C6" s="10"/>
      <c r="D6" s="10"/>
      <c r="E6" s="10"/>
      <c r="F6" s="78" t="s">
        <v>19</v>
      </c>
      <c r="G6" s="78"/>
      <c r="H6" s="78"/>
      <c r="I6" s="78"/>
      <c r="J6" s="78"/>
      <c r="K6" s="78"/>
      <c r="L6" s="78"/>
      <c r="M6" s="78"/>
      <c r="N6" s="78" t="s">
        <v>20</v>
      </c>
      <c r="O6" s="78"/>
      <c r="P6" s="78"/>
      <c r="Q6" s="78"/>
      <c r="R6" s="88" t="s">
        <v>10</v>
      </c>
      <c r="S6" s="88"/>
      <c r="T6" s="88"/>
      <c r="U6" s="10"/>
      <c r="V6" s="78" t="s">
        <v>16</v>
      </c>
      <c r="W6" s="78"/>
      <c r="X6" s="78"/>
      <c r="Y6" s="10"/>
      <c r="Z6" s="88" t="s">
        <v>22</v>
      </c>
      <c r="AA6" s="88"/>
      <c r="AB6" s="88"/>
      <c r="AC6" s="88"/>
      <c r="AD6" s="88"/>
    </row>
    <row r="7" spans="1:32" ht="15" customHeight="1" thickBot="1" x14ac:dyDescent="0.35">
      <c r="A7" s="12" t="s">
        <v>21</v>
      </c>
      <c r="B7" s="10" t="s">
        <v>3</v>
      </c>
      <c r="C7" s="10"/>
      <c r="D7" s="10"/>
      <c r="E7" s="10"/>
      <c r="F7" s="56">
        <v>2017</v>
      </c>
      <c r="G7" s="57"/>
      <c r="H7" s="58"/>
      <c r="I7" s="10" t="s">
        <v>11</v>
      </c>
      <c r="J7" s="8">
        <v>3</v>
      </c>
      <c r="K7" s="10" t="s">
        <v>12</v>
      </c>
      <c r="L7" s="8">
        <v>19</v>
      </c>
      <c r="M7" s="10" t="s">
        <v>13</v>
      </c>
      <c r="N7" s="10"/>
      <c r="O7" s="8">
        <v>12</v>
      </c>
      <c r="P7" s="10" t="s">
        <v>14</v>
      </c>
      <c r="Q7" s="10"/>
      <c r="R7" s="96" t="s">
        <v>15</v>
      </c>
      <c r="S7" s="97"/>
      <c r="T7" s="20" t="str">
        <f>IF(SUM($V7)=0, "-", IF(AND($F$4=2013, $V7&lt;365), "1", IF(AND($F$4=2014, $V7&lt;365), "1", IF(AND($F7=2016, $J7&gt;=8), "3", IF($F7&gt;=2017, "3", "2")))))</f>
        <v>3</v>
      </c>
      <c r="U7" s="10"/>
      <c r="V7" s="98">
        <f>IFERROR((($F$4&amp;"-"&amp;$J$4&amp;"-"&amp;$L$4)*-1)-(($F7&amp;"-"&amp;$J7&amp;"-"&amp;$L7)*-1), "")</f>
        <v>1096</v>
      </c>
      <c r="W7" s="99"/>
      <c r="X7" s="100"/>
      <c r="Y7" s="10"/>
      <c r="Z7" s="79">
        <f>IF(MIN($AF$7:$AF$13)=0, "-", MIN($AF$7:$AF$13))</f>
        <v>3</v>
      </c>
      <c r="AA7" s="80"/>
      <c r="AB7" s="80"/>
      <c r="AC7" s="80"/>
      <c r="AD7" s="81"/>
      <c r="AF7" s="11">
        <f>IFERROR(VALUE($T7), "")</f>
        <v>3</v>
      </c>
    </row>
    <row r="8" spans="1:32" ht="15" customHeight="1" thickBot="1" x14ac:dyDescent="0.35">
      <c r="A8" s="12" t="s">
        <v>21</v>
      </c>
      <c r="B8" s="10" t="s">
        <v>4</v>
      </c>
      <c r="C8" s="10"/>
      <c r="D8" s="10"/>
      <c r="E8" s="10"/>
      <c r="F8" s="56"/>
      <c r="G8" s="57"/>
      <c r="H8" s="58"/>
      <c r="I8" s="10" t="s">
        <v>11</v>
      </c>
      <c r="J8" s="8"/>
      <c r="K8" s="10" t="s">
        <v>12</v>
      </c>
      <c r="L8" s="8"/>
      <c r="M8" s="10" t="s">
        <v>13</v>
      </c>
      <c r="N8" s="10"/>
      <c r="O8" s="8"/>
      <c r="P8" s="10" t="s">
        <v>14</v>
      </c>
      <c r="Q8" s="10"/>
      <c r="R8" s="96" t="s">
        <v>15</v>
      </c>
      <c r="S8" s="97"/>
      <c r="T8" s="20" t="str">
        <f t="shared" ref="T8:T13" si="0">IF(SUM($V8)=0, "-", IF(AND($F$4=2013, $V8&lt;365), "1", IF(AND($F$4=2014, $V8&lt;365), "1", IF(AND($F8=2016, $J8&gt;=8), "3", IF($F8&gt;=2017, "3", "2")))))</f>
        <v>-</v>
      </c>
      <c r="U8" s="10"/>
      <c r="V8" s="98" t="str">
        <f t="shared" ref="V8:V13" si="1">IFERROR((($F$4&amp;"-"&amp;$J$4&amp;"-"&amp;$L$4)*-1)-(($F8&amp;"-"&amp;$J8&amp;"-"&amp;$L8)*-1), "")</f>
        <v/>
      </c>
      <c r="W8" s="99"/>
      <c r="X8" s="100"/>
      <c r="Y8" s="10"/>
      <c r="Z8" s="82"/>
      <c r="AA8" s="83"/>
      <c r="AB8" s="83"/>
      <c r="AC8" s="83"/>
      <c r="AD8" s="84"/>
      <c r="AF8" s="11" t="str">
        <f t="shared" ref="AF8:AF12" si="2">IFERROR(VALUE($T8), "")</f>
        <v/>
      </c>
    </row>
    <row r="9" spans="1:32" ht="15" customHeight="1" thickBot="1" x14ac:dyDescent="0.35">
      <c r="A9" s="12" t="s">
        <v>21</v>
      </c>
      <c r="B9" s="10" t="s">
        <v>5</v>
      </c>
      <c r="C9" s="10"/>
      <c r="D9" s="10"/>
      <c r="E9" s="10"/>
      <c r="F9" s="56"/>
      <c r="G9" s="57"/>
      <c r="H9" s="58"/>
      <c r="I9" s="10" t="s">
        <v>11</v>
      </c>
      <c r="J9" s="8"/>
      <c r="K9" s="10" t="s">
        <v>12</v>
      </c>
      <c r="L9" s="8"/>
      <c r="M9" s="10" t="s">
        <v>13</v>
      </c>
      <c r="N9" s="10"/>
      <c r="O9" s="8"/>
      <c r="P9" s="10" t="s">
        <v>14</v>
      </c>
      <c r="Q9" s="10"/>
      <c r="R9" s="96" t="s">
        <v>15</v>
      </c>
      <c r="S9" s="97"/>
      <c r="T9" s="20" t="str">
        <f t="shared" si="0"/>
        <v>-</v>
      </c>
      <c r="U9" s="10"/>
      <c r="V9" s="98" t="str">
        <f t="shared" si="1"/>
        <v/>
      </c>
      <c r="W9" s="99"/>
      <c r="X9" s="100"/>
      <c r="Y9" s="10"/>
      <c r="Z9" s="82"/>
      <c r="AA9" s="83"/>
      <c r="AB9" s="83"/>
      <c r="AC9" s="83"/>
      <c r="AD9" s="84"/>
      <c r="AF9" s="11" t="str">
        <f t="shared" si="2"/>
        <v/>
      </c>
    </row>
    <row r="10" spans="1:32" ht="15" customHeight="1" thickBot="1" x14ac:dyDescent="0.35">
      <c r="A10" s="12" t="s">
        <v>21</v>
      </c>
      <c r="B10" s="10" t="s">
        <v>6</v>
      </c>
      <c r="C10" s="10"/>
      <c r="D10" s="10"/>
      <c r="E10" s="10"/>
      <c r="F10" s="56"/>
      <c r="G10" s="57"/>
      <c r="H10" s="58"/>
      <c r="I10" s="10" t="s">
        <v>11</v>
      </c>
      <c r="J10" s="8"/>
      <c r="K10" s="10" t="s">
        <v>12</v>
      </c>
      <c r="L10" s="8"/>
      <c r="M10" s="10" t="s">
        <v>13</v>
      </c>
      <c r="N10" s="10"/>
      <c r="O10" s="8"/>
      <c r="P10" s="10" t="s">
        <v>14</v>
      </c>
      <c r="Q10" s="10"/>
      <c r="R10" s="96" t="s">
        <v>15</v>
      </c>
      <c r="S10" s="97"/>
      <c r="T10" s="20" t="str">
        <f t="shared" si="0"/>
        <v>-</v>
      </c>
      <c r="U10" s="10"/>
      <c r="V10" s="98" t="str">
        <f t="shared" si="1"/>
        <v/>
      </c>
      <c r="W10" s="99"/>
      <c r="X10" s="100"/>
      <c r="Y10" s="10"/>
      <c r="Z10" s="82"/>
      <c r="AA10" s="83"/>
      <c r="AB10" s="83"/>
      <c r="AC10" s="83"/>
      <c r="AD10" s="84"/>
      <c r="AF10" s="11" t="str">
        <f t="shared" si="2"/>
        <v/>
      </c>
    </row>
    <row r="11" spans="1:32" ht="15" customHeight="1" thickBot="1" x14ac:dyDescent="0.35">
      <c r="A11" s="12" t="s">
        <v>21</v>
      </c>
      <c r="B11" s="10" t="s">
        <v>7</v>
      </c>
      <c r="C11" s="10"/>
      <c r="D11" s="10"/>
      <c r="E11" s="10"/>
      <c r="F11" s="56"/>
      <c r="G11" s="57"/>
      <c r="H11" s="58"/>
      <c r="I11" s="10" t="s">
        <v>11</v>
      </c>
      <c r="J11" s="8"/>
      <c r="K11" s="10" t="s">
        <v>12</v>
      </c>
      <c r="L11" s="8"/>
      <c r="M11" s="10" t="s">
        <v>13</v>
      </c>
      <c r="N11" s="10"/>
      <c r="O11" s="8"/>
      <c r="P11" s="10" t="s">
        <v>14</v>
      </c>
      <c r="Q11" s="10"/>
      <c r="R11" s="96" t="s">
        <v>15</v>
      </c>
      <c r="S11" s="97"/>
      <c r="T11" s="20" t="str">
        <f t="shared" si="0"/>
        <v>-</v>
      </c>
      <c r="U11" s="10"/>
      <c r="V11" s="98" t="str">
        <f t="shared" si="1"/>
        <v/>
      </c>
      <c r="W11" s="99"/>
      <c r="X11" s="100"/>
      <c r="Y11" s="10"/>
      <c r="Z11" s="82"/>
      <c r="AA11" s="83"/>
      <c r="AB11" s="83"/>
      <c r="AC11" s="83"/>
      <c r="AD11" s="84"/>
      <c r="AF11" s="11" t="str">
        <f t="shared" si="2"/>
        <v/>
      </c>
    </row>
    <row r="12" spans="1:32" ht="15" customHeight="1" thickBot="1" x14ac:dyDescent="0.35">
      <c r="A12" s="12" t="s">
        <v>21</v>
      </c>
      <c r="B12" s="10" t="s">
        <v>8</v>
      </c>
      <c r="C12" s="10"/>
      <c r="D12" s="10"/>
      <c r="E12" s="10"/>
      <c r="F12" s="56"/>
      <c r="G12" s="57"/>
      <c r="H12" s="58"/>
      <c r="I12" s="10" t="s">
        <v>11</v>
      </c>
      <c r="J12" s="8"/>
      <c r="K12" s="10" t="s">
        <v>12</v>
      </c>
      <c r="L12" s="8"/>
      <c r="M12" s="10" t="s">
        <v>13</v>
      </c>
      <c r="N12" s="10"/>
      <c r="O12" s="8"/>
      <c r="P12" s="10" t="s">
        <v>14</v>
      </c>
      <c r="Q12" s="10"/>
      <c r="R12" s="96" t="s">
        <v>15</v>
      </c>
      <c r="S12" s="97"/>
      <c r="T12" s="20" t="str">
        <f t="shared" si="0"/>
        <v>-</v>
      </c>
      <c r="U12" s="10"/>
      <c r="V12" s="98" t="str">
        <f t="shared" si="1"/>
        <v/>
      </c>
      <c r="W12" s="99"/>
      <c r="X12" s="100"/>
      <c r="Y12" s="10"/>
      <c r="Z12" s="82"/>
      <c r="AA12" s="83"/>
      <c r="AB12" s="83"/>
      <c r="AC12" s="83"/>
      <c r="AD12" s="84"/>
      <c r="AF12" s="11" t="str">
        <f t="shared" si="2"/>
        <v/>
      </c>
    </row>
    <row r="13" spans="1:32" ht="15" customHeight="1" thickBot="1" x14ac:dyDescent="0.35">
      <c r="A13" s="12" t="s">
        <v>21</v>
      </c>
      <c r="B13" s="10" t="s">
        <v>9</v>
      </c>
      <c r="C13" s="10"/>
      <c r="D13" s="10"/>
      <c r="E13" s="10"/>
      <c r="F13" s="56"/>
      <c r="G13" s="57"/>
      <c r="H13" s="58"/>
      <c r="I13" s="10" t="s">
        <v>11</v>
      </c>
      <c r="J13" s="8"/>
      <c r="K13" s="10" t="s">
        <v>12</v>
      </c>
      <c r="L13" s="8"/>
      <c r="M13" s="10" t="s">
        <v>13</v>
      </c>
      <c r="N13" s="10"/>
      <c r="O13" s="8"/>
      <c r="P13" s="10" t="s">
        <v>14</v>
      </c>
      <c r="Q13" s="10"/>
      <c r="R13" s="96" t="s">
        <v>15</v>
      </c>
      <c r="S13" s="97"/>
      <c r="T13" s="20" t="str">
        <f t="shared" si="0"/>
        <v>-</v>
      </c>
      <c r="U13" s="10"/>
      <c r="V13" s="98" t="str">
        <f t="shared" si="1"/>
        <v/>
      </c>
      <c r="W13" s="99"/>
      <c r="X13" s="100"/>
      <c r="Y13" s="10"/>
      <c r="Z13" s="85"/>
      <c r="AA13" s="86"/>
      <c r="AB13" s="86"/>
      <c r="AC13" s="86"/>
      <c r="AD13" s="87"/>
      <c r="AF13" s="11" t="str">
        <f>IFERROR(VALUE($T13), "")</f>
        <v/>
      </c>
    </row>
    <row r="14" spans="1:32" ht="13.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21"/>
      <c r="AB14" s="21"/>
      <c r="AC14" s="21"/>
      <c r="AD14" s="21"/>
    </row>
    <row r="15" spans="1:32" ht="13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78" t="s">
        <v>29</v>
      </c>
      <c r="K15" s="95"/>
      <c r="L15" s="95"/>
      <c r="M15" s="95"/>
      <c r="N15" s="95"/>
      <c r="O15" s="95"/>
      <c r="P15" s="95"/>
      <c r="Q15" s="10"/>
      <c r="R15" s="78" t="s">
        <v>30</v>
      </c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21"/>
    </row>
    <row r="16" spans="1:32" ht="13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3" ht="17.25" customHeight="1" thickBot="1" x14ac:dyDescent="0.35">
      <c r="A17" s="10"/>
      <c r="B17" s="10"/>
      <c r="C17" s="10"/>
      <c r="D17" s="10"/>
      <c r="E17" s="10"/>
      <c r="F17" s="95" t="s">
        <v>17</v>
      </c>
      <c r="G17" s="95"/>
      <c r="H17" s="95"/>
      <c r="I17" s="10"/>
      <c r="J17" s="10" t="s">
        <v>26</v>
      </c>
      <c r="K17" s="10"/>
      <c r="N17" s="10" t="s">
        <v>25</v>
      </c>
      <c r="P17" s="10"/>
      <c r="R17" s="13" t="s">
        <v>49</v>
      </c>
      <c r="S17" s="13"/>
      <c r="T17" s="17"/>
      <c r="U17" s="78" t="s">
        <v>27</v>
      </c>
      <c r="V17" s="78"/>
      <c r="W17" s="78"/>
      <c r="X17" s="78"/>
      <c r="Y17" s="78"/>
      <c r="Z17" s="60" t="s">
        <v>48</v>
      </c>
      <c r="AA17" s="60"/>
      <c r="AB17" s="60"/>
      <c r="AC17" s="60"/>
      <c r="AD17" s="60"/>
    </row>
    <row r="18" spans="1:33" ht="15.75" customHeight="1" thickBot="1" x14ac:dyDescent="0.35">
      <c r="A18" s="10"/>
      <c r="B18" s="78" t="s">
        <v>24</v>
      </c>
      <c r="C18" s="78"/>
      <c r="D18" s="78"/>
      <c r="E18" s="10"/>
      <c r="F18" s="68">
        <f>SUM($F$19:$G$25)</f>
        <v>4</v>
      </c>
      <c r="G18" s="70"/>
      <c r="H18" s="22" t="s">
        <v>23</v>
      </c>
      <c r="I18" s="10"/>
      <c r="J18" s="23"/>
      <c r="K18" s="24"/>
      <c r="N18" s="68">
        <f>IFERROR(MAX($N$19:$O$25),"")</f>
        <v>0</v>
      </c>
      <c r="O18" s="70"/>
      <c r="P18" s="10" t="s">
        <v>13</v>
      </c>
      <c r="R18" s="68">
        <f>SUM($R$19:$T$25)</f>
        <v>1000</v>
      </c>
      <c r="S18" s="69"/>
      <c r="T18" s="70"/>
      <c r="U18" s="10" t="s">
        <v>28</v>
      </c>
      <c r="V18" s="61">
        <f>SUM($V$19:$Y$25)</f>
        <v>1000</v>
      </c>
      <c r="W18" s="62"/>
      <c r="X18" s="62"/>
      <c r="Y18" s="63"/>
      <c r="Z18" s="10" t="s">
        <v>28</v>
      </c>
      <c r="AA18" s="68">
        <f>SUM($AA$19:$AC$25)</f>
        <v>70</v>
      </c>
      <c r="AB18" s="69"/>
      <c r="AC18" s="70"/>
      <c r="AD18" s="10" t="s">
        <v>28</v>
      </c>
      <c r="AF18" s="25">
        <v>1</v>
      </c>
      <c r="AG18" s="25">
        <v>31</v>
      </c>
    </row>
    <row r="19" spans="1:33" ht="15.75" customHeight="1" thickBot="1" x14ac:dyDescent="0.35">
      <c r="A19" s="12" t="s">
        <v>21</v>
      </c>
      <c r="B19" s="10" t="s">
        <v>3</v>
      </c>
      <c r="C19" s="10"/>
      <c r="D19" s="10"/>
      <c r="E19" s="10"/>
      <c r="F19" s="56">
        <v>4</v>
      </c>
      <c r="G19" s="58"/>
      <c r="H19" s="22" t="s">
        <v>23</v>
      </c>
      <c r="I19" s="10"/>
      <c r="J19" s="71">
        <f>IFERROR(VLOOKUP($W$2, $AF$18:$AG$29, 2), "NO!")</f>
        <v>30</v>
      </c>
      <c r="K19" s="72"/>
      <c r="L19" s="77" t="s">
        <v>13</v>
      </c>
      <c r="N19" s="56"/>
      <c r="O19" s="58"/>
      <c r="P19" s="10" t="s">
        <v>13</v>
      </c>
      <c r="R19" s="56">
        <v>1000</v>
      </c>
      <c r="S19" s="57"/>
      <c r="T19" s="58"/>
      <c r="U19" s="10" t="s">
        <v>28</v>
      </c>
      <c r="V19" s="61">
        <f>IFERROR(ROUND($R19/$O7*12,0), "")</f>
        <v>1000</v>
      </c>
      <c r="W19" s="62"/>
      <c r="X19" s="62"/>
      <c r="Y19" s="63"/>
      <c r="Z19" s="10" t="s">
        <v>28</v>
      </c>
      <c r="AA19" s="56">
        <v>70</v>
      </c>
      <c r="AB19" s="57"/>
      <c r="AC19" s="58"/>
      <c r="AD19" s="10" t="s">
        <v>28</v>
      </c>
      <c r="AF19" s="25">
        <v>2</v>
      </c>
      <c r="AG19" s="25">
        <v>28</v>
      </c>
    </row>
    <row r="20" spans="1:33" ht="15.75" customHeight="1" thickBot="1" x14ac:dyDescent="0.35">
      <c r="A20" s="12" t="s">
        <v>21</v>
      </c>
      <c r="B20" s="10" t="s">
        <v>4</v>
      </c>
      <c r="C20" s="10"/>
      <c r="D20" s="10"/>
      <c r="E20" s="10"/>
      <c r="F20" s="56"/>
      <c r="G20" s="58"/>
      <c r="H20" s="22" t="s">
        <v>23</v>
      </c>
      <c r="I20" s="10"/>
      <c r="J20" s="73"/>
      <c r="K20" s="74"/>
      <c r="L20" s="77"/>
      <c r="N20" s="56"/>
      <c r="O20" s="58"/>
      <c r="P20" s="10" t="s">
        <v>13</v>
      </c>
      <c r="R20" s="56"/>
      <c r="S20" s="57"/>
      <c r="T20" s="58"/>
      <c r="U20" s="10" t="s">
        <v>28</v>
      </c>
      <c r="V20" s="61" t="str">
        <f t="shared" ref="V20:V25" si="3">IFERROR(ROUND($R20/$O8*12,0), "")</f>
        <v/>
      </c>
      <c r="W20" s="62"/>
      <c r="X20" s="62"/>
      <c r="Y20" s="63"/>
      <c r="Z20" s="10" t="s">
        <v>28</v>
      </c>
      <c r="AA20" s="56"/>
      <c r="AB20" s="57"/>
      <c r="AC20" s="58"/>
      <c r="AD20" s="10" t="s">
        <v>28</v>
      </c>
      <c r="AF20" s="25">
        <v>3</v>
      </c>
      <c r="AG20" s="25">
        <v>31</v>
      </c>
    </row>
    <row r="21" spans="1:33" ht="15.75" customHeight="1" thickBot="1" x14ac:dyDescent="0.35">
      <c r="A21" s="12" t="s">
        <v>21</v>
      </c>
      <c r="B21" s="10" t="s">
        <v>5</v>
      </c>
      <c r="C21" s="10"/>
      <c r="D21" s="10"/>
      <c r="E21" s="10"/>
      <c r="F21" s="56"/>
      <c r="G21" s="58"/>
      <c r="H21" s="22" t="s">
        <v>23</v>
      </c>
      <c r="I21" s="10"/>
      <c r="J21" s="73"/>
      <c r="K21" s="74"/>
      <c r="L21" s="77"/>
      <c r="N21" s="56"/>
      <c r="O21" s="58"/>
      <c r="P21" s="10" t="s">
        <v>13</v>
      </c>
      <c r="R21" s="56"/>
      <c r="S21" s="57"/>
      <c r="T21" s="58"/>
      <c r="U21" s="10" t="s">
        <v>28</v>
      </c>
      <c r="V21" s="61" t="str">
        <f t="shared" si="3"/>
        <v/>
      </c>
      <c r="W21" s="62"/>
      <c r="X21" s="62"/>
      <c r="Y21" s="63"/>
      <c r="Z21" s="10" t="s">
        <v>28</v>
      </c>
      <c r="AA21" s="56"/>
      <c r="AB21" s="57"/>
      <c r="AC21" s="58"/>
      <c r="AD21" s="10" t="s">
        <v>28</v>
      </c>
      <c r="AF21" s="25">
        <v>4</v>
      </c>
      <c r="AG21" s="25">
        <v>30</v>
      </c>
    </row>
    <row r="22" spans="1:33" ht="15.75" customHeight="1" thickBot="1" x14ac:dyDescent="0.35">
      <c r="A22" s="12" t="s">
        <v>21</v>
      </c>
      <c r="B22" s="10" t="s">
        <v>6</v>
      </c>
      <c r="C22" s="10"/>
      <c r="D22" s="10"/>
      <c r="E22" s="10"/>
      <c r="F22" s="56"/>
      <c r="G22" s="58"/>
      <c r="H22" s="22" t="s">
        <v>23</v>
      </c>
      <c r="I22" s="10"/>
      <c r="J22" s="73"/>
      <c r="K22" s="74"/>
      <c r="L22" s="77"/>
      <c r="N22" s="56"/>
      <c r="O22" s="58"/>
      <c r="P22" s="10" t="s">
        <v>13</v>
      </c>
      <c r="R22" s="56"/>
      <c r="S22" s="57"/>
      <c r="T22" s="58"/>
      <c r="U22" s="10" t="s">
        <v>28</v>
      </c>
      <c r="V22" s="61" t="str">
        <f t="shared" si="3"/>
        <v/>
      </c>
      <c r="W22" s="62"/>
      <c r="X22" s="62"/>
      <c r="Y22" s="63"/>
      <c r="Z22" s="10" t="s">
        <v>28</v>
      </c>
      <c r="AA22" s="56"/>
      <c r="AB22" s="57"/>
      <c r="AC22" s="58"/>
      <c r="AD22" s="10" t="s">
        <v>28</v>
      </c>
      <c r="AF22" s="25">
        <v>5</v>
      </c>
      <c r="AG22" s="25">
        <v>31</v>
      </c>
    </row>
    <row r="23" spans="1:33" ht="15.75" customHeight="1" thickBot="1" x14ac:dyDescent="0.35">
      <c r="A23" s="12" t="s">
        <v>21</v>
      </c>
      <c r="B23" s="10" t="s">
        <v>7</v>
      </c>
      <c r="C23" s="10"/>
      <c r="D23" s="10"/>
      <c r="E23" s="10"/>
      <c r="F23" s="56"/>
      <c r="G23" s="58"/>
      <c r="H23" s="22" t="s">
        <v>23</v>
      </c>
      <c r="I23" s="10"/>
      <c r="J23" s="73"/>
      <c r="K23" s="74"/>
      <c r="L23" s="77"/>
      <c r="N23" s="56"/>
      <c r="O23" s="58"/>
      <c r="P23" s="10" t="s">
        <v>13</v>
      </c>
      <c r="R23" s="56"/>
      <c r="S23" s="57"/>
      <c r="T23" s="58"/>
      <c r="U23" s="10" t="s">
        <v>28</v>
      </c>
      <c r="V23" s="61" t="str">
        <f t="shared" si="3"/>
        <v/>
      </c>
      <c r="W23" s="62"/>
      <c r="X23" s="62"/>
      <c r="Y23" s="63"/>
      <c r="Z23" s="10" t="s">
        <v>28</v>
      </c>
      <c r="AA23" s="56"/>
      <c r="AB23" s="57"/>
      <c r="AC23" s="58"/>
      <c r="AD23" s="10" t="s">
        <v>28</v>
      </c>
      <c r="AF23" s="25">
        <v>6</v>
      </c>
      <c r="AG23" s="25">
        <v>30</v>
      </c>
    </row>
    <row r="24" spans="1:33" ht="15.75" customHeight="1" thickBot="1" x14ac:dyDescent="0.35">
      <c r="A24" s="12" t="s">
        <v>21</v>
      </c>
      <c r="B24" s="10" t="s">
        <v>8</v>
      </c>
      <c r="C24" s="10"/>
      <c r="D24" s="10"/>
      <c r="E24" s="10"/>
      <c r="F24" s="56"/>
      <c r="G24" s="58"/>
      <c r="H24" s="22" t="s">
        <v>23</v>
      </c>
      <c r="I24" s="10"/>
      <c r="J24" s="73"/>
      <c r="K24" s="74"/>
      <c r="L24" s="77"/>
      <c r="N24" s="56"/>
      <c r="O24" s="58"/>
      <c r="P24" s="10" t="s">
        <v>13</v>
      </c>
      <c r="R24" s="56"/>
      <c r="S24" s="57"/>
      <c r="T24" s="58"/>
      <c r="U24" s="10" t="s">
        <v>28</v>
      </c>
      <c r="V24" s="61" t="str">
        <f t="shared" si="3"/>
        <v/>
      </c>
      <c r="W24" s="62"/>
      <c r="X24" s="62"/>
      <c r="Y24" s="63"/>
      <c r="Z24" s="10" t="s">
        <v>28</v>
      </c>
      <c r="AA24" s="56"/>
      <c r="AB24" s="57"/>
      <c r="AC24" s="58"/>
      <c r="AD24" s="10" t="s">
        <v>28</v>
      </c>
      <c r="AF24" s="25">
        <v>7</v>
      </c>
      <c r="AG24" s="25">
        <v>31</v>
      </c>
    </row>
    <row r="25" spans="1:33" ht="15.75" customHeight="1" thickBot="1" x14ac:dyDescent="0.35">
      <c r="A25" s="12" t="s">
        <v>21</v>
      </c>
      <c r="B25" s="10" t="s">
        <v>9</v>
      </c>
      <c r="C25" s="10"/>
      <c r="D25" s="10"/>
      <c r="E25" s="10"/>
      <c r="F25" s="56"/>
      <c r="G25" s="58"/>
      <c r="H25" s="22" t="s">
        <v>23</v>
      </c>
      <c r="I25" s="10"/>
      <c r="J25" s="75"/>
      <c r="K25" s="76"/>
      <c r="L25" s="77"/>
      <c r="N25" s="56"/>
      <c r="O25" s="58"/>
      <c r="P25" s="10" t="s">
        <v>13</v>
      </c>
      <c r="R25" s="56"/>
      <c r="S25" s="57"/>
      <c r="T25" s="58"/>
      <c r="U25" s="10" t="s">
        <v>28</v>
      </c>
      <c r="V25" s="61" t="str">
        <f t="shared" si="3"/>
        <v/>
      </c>
      <c r="W25" s="62"/>
      <c r="X25" s="62"/>
      <c r="Y25" s="63"/>
      <c r="Z25" s="10" t="s">
        <v>28</v>
      </c>
      <c r="AA25" s="56"/>
      <c r="AB25" s="57"/>
      <c r="AC25" s="58"/>
      <c r="AD25" s="10" t="s">
        <v>28</v>
      </c>
      <c r="AF25" s="25">
        <v>8</v>
      </c>
      <c r="AG25" s="25">
        <v>31</v>
      </c>
    </row>
    <row r="26" spans="1:33" ht="13.5" customHeight="1" x14ac:dyDescent="0.3">
      <c r="A26" s="12"/>
      <c r="B26" s="10"/>
      <c r="C26" s="10"/>
      <c r="D26" s="10"/>
      <c r="E26" s="10"/>
      <c r="F26" s="14"/>
      <c r="G26" s="14"/>
      <c r="H26" s="22"/>
      <c r="I26" s="10"/>
      <c r="J26" s="14"/>
      <c r="K26" s="14"/>
      <c r="L26" s="10"/>
      <c r="N26" s="14"/>
      <c r="O26" s="14"/>
      <c r="P26" s="10"/>
      <c r="R26" s="14"/>
      <c r="S26" s="14"/>
      <c r="T26" s="14"/>
      <c r="U26" s="10"/>
      <c r="V26" s="14"/>
      <c r="W26" s="14"/>
      <c r="X26" s="14"/>
      <c r="Y26" s="10"/>
      <c r="Z26" s="14"/>
      <c r="AA26" s="14"/>
      <c r="AB26" s="14"/>
      <c r="AC26" s="14"/>
      <c r="AD26" s="10"/>
      <c r="AF26" s="25">
        <v>9</v>
      </c>
      <c r="AG26" s="25">
        <v>30</v>
      </c>
    </row>
    <row r="27" spans="1:33" ht="8.25" customHeight="1" thickBot="1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F27" s="25">
        <v>10</v>
      </c>
      <c r="AG27" s="25">
        <v>31</v>
      </c>
    </row>
    <row r="28" spans="1:33" ht="13.5" customHeight="1" x14ac:dyDescent="0.3">
      <c r="A28" s="89" t="s">
        <v>18</v>
      </c>
      <c r="B28" s="90"/>
      <c r="C28" s="90"/>
      <c r="D28" s="90"/>
      <c r="E28" s="90"/>
      <c r="F28" s="90"/>
      <c r="G28" s="90"/>
      <c r="H28" s="91"/>
      <c r="I28" s="64">
        <f>IFERROR(HLOOKUP($F$18, $B$52:$AC$55, MATCH($Z$7,$C$53:$C$55)+1, TRUE)*10000, "-")</f>
        <v>7000000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26"/>
      <c r="X28" s="26"/>
      <c r="Y28" s="26"/>
      <c r="Z28" s="26"/>
      <c r="AA28" s="26"/>
      <c r="AB28" s="26"/>
      <c r="AC28" s="26"/>
      <c r="AD28" s="27"/>
      <c r="AF28" s="25">
        <v>11</v>
      </c>
      <c r="AG28" s="25">
        <v>30</v>
      </c>
    </row>
    <row r="29" spans="1:33" ht="13.5" customHeight="1" thickBot="1" x14ac:dyDescent="0.35">
      <c r="A29" s="92"/>
      <c r="B29" s="93"/>
      <c r="C29" s="93"/>
      <c r="D29" s="93"/>
      <c r="E29" s="93"/>
      <c r="F29" s="93"/>
      <c r="G29" s="93"/>
      <c r="H29" s="94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28"/>
      <c r="X29" s="28"/>
      <c r="Y29" s="28"/>
      <c r="Z29" s="28"/>
      <c r="AA29" s="28"/>
      <c r="AB29" s="28"/>
      <c r="AC29" s="28"/>
      <c r="AD29" s="29"/>
      <c r="AF29" s="25">
        <v>12</v>
      </c>
      <c r="AG29" s="25">
        <v>31</v>
      </c>
    </row>
    <row r="30" spans="1:33" ht="9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3" ht="13.5" customHeight="1" x14ac:dyDescent="0.3">
      <c r="A31" s="10"/>
      <c r="B31" s="78" t="s">
        <v>40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30"/>
      <c r="P31" s="30"/>
      <c r="Q31" s="30"/>
      <c r="R31" s="78" t="s">
        <v>41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30"/>
    </row>
    <row r="32" spans="1:33" ht="13.5" customHeight="1" x14ac:dyDescent="0.3">
      <c r="A32" s="10"/>
      <c r="B32" s="78" t="s">
        <v>44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30"/>
      <c r="P32" s="30"/>
      <c r="Q32" s="78" t="s">
        <v>45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ht="7.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0"/>
      <c r="P33" s="1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t="13.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0"/>
      <c r="P34" s="1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13.5" customHeight="1" x14ac:dyDescent="0.3">
      <c r="A35" s="18"/>
      <c r="B35" s="31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0"/>
      <c r="P35" s="10"/>
      <c r="Q35" s="18"/>
      <c r="R35" s="31" t="s">
        <v>39</v>
      </c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6.75" customHeight="1" thickBot="1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0"/>
      <c r="P36" s="1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ht="16.5" customHeight="1" thickBot="1" x14ac:dyDescent="0.35">
      <c r="A37" s="18"/>
      <c r="B37" s="31" t="s">
        <v>32</v>
      </c>
      <c r="C37" s="110" t="str">
        <f>IF($Z$7=3, "", $I$28)</f>
        <v/>
      </c>
      <c r="D37" s="111"/>
      <c r="E37" s="111"/>
      <c r="F37" s="111"/>
      <c r="G37" s="111"/>
      <c r="H37" s="112"/>
      <c r="I37" s="14" t="s">
        <v>33</v>
      </c>
      <c r="J37" s="68">
        <f>IF($C$37="-", "", 12)</f>
        <v>12</v>
      </c>
      <c r="K37" s="70"/>
      <c r="M37" s="18"/>
      <c r="N37" s="18"/>
      <c r="O37" s="10"/>
      <c r="P37" s="10"/>
      <c r="Q37" s="18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18"/>
      <c r="AD37" s="18"/>
    </row>
    <row r="38" spans="1:30" ht="5.25" customHeight="1" thickBot="1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0"/>
      <c r="P38" s="10"/>
      <c r="Q38" s="18"/>
      <c r="AC38" s="18"/>
      <c r="AD38" s="18"/>
    </row>
    <row r="39" spans="1:30" ht="18.75" customHeight="1" thickBot="1" x14ac:dyDescent="0.35">
      <c r="A39" s="18"/>
      <c r="B39" s="31" t="s">
        <v>32</v>
      </c>
      <c r="C39" s="113" t="str">
        <f>IFERROR($C$37/$J$37, "")</f>
        <v/>
      </c>
      <c r="D39" s="114"/>
      <c r="E39" s="114"/>
      <c r="F39" s="114"/>
      <c r="G39" s="114"/>
      <c r="H39" s="115"/>
      <c r="I39" s="59" t="s">
        <v>35</v>
      </c>
      <c r="J39" s="60"/>
      <c r="K39" s="60"/>
      <c r="L39" s="60"/>
      <c r="M39" s="60"/>
      <c r="N39" s="18"/>
      <c r="O39" s="10"/>
      <c r="P39" s="10"/>
      <c r="Q39" s="18"/>
      <c r="R39" s="31" t="s">
        <v>32</v>
      </c>
      <c r="S39" s="113">
        <f>IF($Z$7=3, $I$28, "")</f>
        <v>7000000</v>
      </c>
      <c r="T39" s="114"/>
      <c r="U39" s="114"/>
      <c r="V39" s="114"/>
      <c r="W39" s="115"/>
      <c r="X39" s="14" t="s">
        <v>36</v>
      </c>
      <c r="Y39" s="68">
        <f>IF($Z$7&lt;&gt;3,"", $AA$18)</f>
        <v>70</v>
      </c>
      <c r="Z39" s="70"/>
      <c r="AA39" s="14" t="s">
        <v>33</v>
      </c>
      <c r="AB39" s="68">
        <f>IF($Z$7&lt;&gt;3, "",$V$18)</f>
        <v>1000</v>
      </c>
      <c r="AC39" s="70"/>
    </row>
    <row r="40" spans="1:30" ht="6.75" customHeight="1" thickBot="1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0"/>
      <c r="P40" s="10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ht="13.5" customHeight="1" x14ac:dyDescent="0.3">
      <c r="A41" s="18"/>
      <c r="B41" s="31" t="s">
        <v>34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0"/>
      <c r="P41" s="10"/>
      <c r="Q41" s="18"/>
      <c r="R41" s="31"/>
      <c r="S41" s="101">
        <f>IFERROR(TRUNC($S$39*($Y$39/$AB$39), -1), "")</f>
        <v>490000</v>
      </c>
      <c r="T41" s="102"/>
      <c r="U41" s="102"/>
      <c r="V41" s="102"/>
      <c r="W41" s="103"/>
      <c r="X41" s="59" t="s">
        <v>38</v>
      </c>
      <c r="Y41" s="60"/>
      <c r="Z41" s="60"/>
      <c r="AA41" s="60"/>
      <c r="AB41" s="60"/>
      <c r="AC41" s="18"/>
      <c r="AD41" s="18"/>
    </row>
    <row r="42" spans="1:30" ht="9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0"/>
      <c r="P42" s="10"/>
      <c r="Q42" s="18"/>
      <c r="R42" s="31" t="s">
        <v>32</v>
      </c>
      <c r="S42" s="104"/>
      <c r="T42" s="105"/>
      <c r="U42" s="105"/>
      <c r="V42" s="105"/>
      <c r="W42" s="106"/>
      <c r="X42" s="59"/>
      <c r="Y42" s="60"/>
      <c r="Z42" s="60"/>
      <c r="AA42" s="60"/>
      <c r="AB42" s="60"/>
      <c r="AC42" s="18"/>
      <c r="AD42" s="18"/>
    </row>
    <row r="43" spans="1:30" ht="13.5" customHeight="1" thickBot="1" x14ac:dyDescent="0.35">
      <c r="A43" s="18"/>
      <c r="B43" s="31" t="s">
        <v>37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"/>
      <c r="P43" s="10"/>
      <c r="Q43" s="18"/>
      <c r="R43" s="18"/>
      <c r="S43" s="107"/>
      <c r="T43" s="108"/>
      <c r="U43" s="108"/>
      <c r="V43" s="108"/>
      <c r="W43" s="109"/>
      <c r="X43" s="59"/>
      <c r="Y43" s="60"/>
      <c r="Z43" s="60"/>
      <c r="AA43" s="60"/>
      <c r="AB43" s="60"/>
      <c r="AC43" s="18"/>
      <c r="AD43" s="18"/>
    </row>
    <row r="44" spans="1:30" ht="6.75" customHeight="1" thickBot="1" x14ac:dyDescent="0.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0"/>
      <c r="P44" s="10"/>
      <c r="Q44" s="18"/>
      <c r="R44" s="32"/>
      <c r="S44" s="32"/>
      <c r="T44" s="32"/>
      <c r="U44" s="32"/>
      <c r="V44" s="32"/>
      <c r="W44" s="32"/>
      <c r="X44" s="32"/>
      <c r="Y44" s="32"/>
      <c r="Z44" s="32"/>
      <c r="AA44" s="18"/>
      <c r="AB44" s="18"/>
      <c r="AC44" s="18"/>
      <c r="AD44" s="18"/>
    </row>
    <row r="45" spans="1:30" ht="15.75" customHeight="1" thickBot="1" x14ac:dyDescent="0.35">
      <c r="A45" s="18"/>
      <c r="B45" s="31" t="s">
        <v>32</v>
      </c>
      <c r="C45" s="113" t="str">
        <f>$C$39</f>
        <v/>
      </c>
      <c r="D45" s="114"/>
      <c r="E45" s="114"/>
      <c r="F45" s="114"/>
      <c r="G45" s="114"/>
      <c r="H45" s="115"/>
      <c r="I45" s="14" t="s">
        <v>36</v>
      </c>
      <c r="J45" s="68" t="str">
        <f>IF($C$39="", "", $N$18)</f>
        <v/>
      </c>
      <c r="K45" s="70"/>
      <c r="L45" s="14" t="s">
        <v>33</v>
      </c>
      <c r="M45" s="68" t="str">
        <f>IFERROR(IF($C$45="", "", $J$19), "")</f>
        <v/>
      </c>
      <c r="N45" s="70"/>
      <c r="O45" s="10"/>
      <c r="P45" s="10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t="6.75" customHeight="1" thickBot="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0"/>
      <c r="P46" s="10"/>
      <c r="Q46" s="18"/>
      <c r="R46" s="18"/>
      <c r="S46" s="18"/>
      <c r="Z46" s="18"/>
      <c r="AA46" s="18"/>
      <c r="AB46" s="18"/>
      <c r="AC46" s="18"/>
      <c r="AD46" s="18"/>
    </row>
    <row r="47" spans="1:30" ht="9" customHeight="1" x14ac:dyDescent="0.3">
      <c r="A47" s="18"/>
      <c r="B47" s="31" t="s">
        <v>32</v>
      </c>
      <c r="C47" s="101" t="str">
        <f>IFERROR(ROUNDDOWN($C$45*$J$45/$M$45, -1), "")</f>
        <v/>
      </c>
      <c r="D47" s="102"/>
      <c r="E47" s="102"/>
      <c r="F47" s="102"/>
      <c r="G47" s="102"/>
      <c r="H47" s="103"/>
      <c r="I47" s="59" t="s">
        <v>38</v>
      </c>
      <c r="J47" s="60"/>
      <c r="K47" s="60"/>
      <c r="L47" s="60"/>
      <c r="M47" s="60"/>
      <c r="N47" s="18"/>
      <c r="O47" s="10"/>
      <c r="P47" s="10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ht="13.5" customHeight="1" thickBot="1" x14ac:dyDescent="0.35">
      <c r="A48" s="18"/>
      <c r="B48" s="18"/>
      <c r="C48" s="107"/>
      <c r="D48" s="108"/>
      <c r="E48" s="108"/>
      <c r="F48" s="108"/>
      <c r="G48" s="108"/>
      <c r="H48" s="109"/>
      <c r="I48" s="59"/>
      <c r="J48" s="60"/>
      <c r="K48" s="60"/>
      <c r="L48" s="60"/>
      <c r="M48" s="60"/>
      <c r="N48" s="18"/>
      <c r="O48" s="10"/>
      <c r="P48" s="10"/>
      <c r="Q48" s="18"/>
      <c r="R48" s="18"/>
      <c r="X48" s="18"/>
      <c r="Y48" s="18"/>
      <c r="Z48" s="18"/>
      <c r="AA48" s="18"/>
      <c r="AB48" s="18"/>
      <c r="AC48" s="18"/>
      <c r="AD48" s="18"/>
    </row>
    <row r="49" spans="1:30" ht="13.5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0"/>
      <c r="P49" s="10"/>
      <c r="Q49" s="18"/>
      <c r="R49" s="18"/>
      <c r="X49" s="18"/>
      <c r="Y49" s="18"/>
      <c r="Z49" s="18"/>
      <c r="AA49" s="18"/>
      <c r="AB49" s="18"/>
      <c r="AC49" s="18"/>
      <c r="AD49" s="18"/>
    </row>
    <row r="50" spans="1:30" ht="9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0"/>
      <c r="P50" s="1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ht="17.25" customHeight="1" thickBot="1" x14ac:dyDescent="0.35">
      <c r="A51" s="2"/>
      <c r="B51" s="49" t="s">
        <v>47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18"/>
    </row>
    <row r="52" spans="1:30" ht="13.5" customHeight="1" x14ac:dyDescent="0.3">
      <c r="B52" s="52" t="s">
        <v>46</v>
      </c>
      <c r="C52" s="53"/>
      <c r="D52" s="47">
        <v>1</v>
      </c>
      <c r="E52" s="47"/>
      <c r="F52" s="47">
        <v>2</v>
      </c>
      <c r="G52" s="47"/>
      <c r="H52" s="47">
        <v>3</v>
      </c>
      <c r="I52" s="47"/>
      <c r="J52" s="47">
        <v>4</v>
      </c>
      <c r="K52" s="47"/>
      <c r="L52" s="47">
        <v>5</v>
      </c>
      <c r="M52" s="47"/>
      <c r="N52" s="47">
        <v>6</v>
      </c>
      <c r="O52" s="47"/>
      <c r="P52" s="47">
        <v>7</v>
      </c>
      <c r="Q52" s="47"/>
      <c r="R52" s="47">
        <v>8</v>
      </c>
      <c r="S52" s="47"/>
      <c r="T52" s="47">
        <v>9</v>
      </c>
      <c r="U52" s="47"/>
      <c r="V52" s="47">
        <v>10</v>
      </c>
      <c r="W52" s="47"/>
      <c r="X52" s="47">
        <v>11</v>
      </c>
      <c r="Y52" s="47"/>
      <c r="Z52" s="47">
        <v>12</v>
      </c>
      <c r="AA52" s="47"/>
      <c r="AB52" s="47">
        <v>13</v>
      </c>
      <c r="AC52" s="48"/>
      <c r="AD52" s="3"/>
    </row>
    <row r="53" spans="1:30" ht="13.5" customHeight="1" x14ac:dyDescent="0.3">
      <c r="B53" s="4" t="s">
        <v>15</v>
      </c>
      <c r="C53" s="5">
        <v>1</v>
      </c>
      <c r="D53" s="54">
        <v>800</v>
      </c>
      <c r="E53" s="54"/>
      <c r="F53" s="54">
        <v>800</v>
      </c>
      <c r="G53" s="54"/>
      <c r="H53" s="54">
        <v>800</v>
      </c>
      <c r="I53" s="54"/>
      <c r="J53" s="54">
        <v>800</v>
      </c>
      <c r="K53" s="54"/>
      <c r="L53" s="54">
        <v>800</v>
      </c>
      <c r="M53" s="54"/>
      <c r="N53" s="54">
        <v>900</v>
      </c>
      <c r="O53" s="54"/>
      <c r="P53" s="54">
        <v>1000</v>
      </c>
      <c r="Q53" s="54"/>
      <c r="R53" s="54">
        <v>1100</v>
      </c>
      <c r="S53" s="54"/>
      <c r="T53" s="54">
        <v>1200</v>
      </c>
      <c r="U53" s="54"/>
      <c r="V53" s="54">
        <v>1300</v>
      </c>
      <c r="W53" s="54"/>
      <c r="X53" s="54">
        <v>1400</v>
      </c>
      <c r="Y53" s="54"/>
      <c r="Z53" s="54">
        <v>1500</v>
      </c>
      <c r="AA53" s="54"/>
      <c r="AB53" s="54">
        <v>1600</v>
      </c>
      <c r="AC53" s="55"/>
      <c r="AD53" s="10"/>
    </row>
    <row r="54" spans="1:30" ht="13.5" customHeight="1" x14ac:dyDescent="0.3">
      <c r="B54" s="4" t="s">
        <v>15</v>
      </c>
      <c r="C54" s="5">
        <v>2</v>
      </c>
      <c r="D54" s="54">
        <v>400</v>
      </c>
      <c r="E54" s="54"/>
      <c r="F54" s="54">
        <v>500</v>
      </c>
      <c r="G54" s="54"/>
      <c r="H54" s="54">
        <v>600</v>
      </c>
      <c r="I54" s="54"/>
      <c r="J54" s="54">
        <v>700</v>
      </c>
      <c r="K54" s="54"/>
      <c r="L54" s="54">
        <v>800</v>
      </c>
      <c r="M54" s="54"/>
      <c r="N54" s="54">
        <v>900</v>
      </c>
      <c r="O54" s="54"/>
      <c r="P54" s="54">
        <v>1000</v>
      </c>
      <c r="Q54" s="54"/>
      <c r="R54" s="54">
        <v>1100</v>
      </c>
      <c r="S54" s="54"/>
      <c r="T54" s="54">
        <v>1200</v>
      </c>
      <c r="U54" s="54"/>
      <c r="V54" s="54">
        <v>1300</v>
      </c>
      <c r="W54" s="54"/>
      <c r="X54" s="54">
        <v>1400</v>
      </c>
      <c r="Y54" s="54"/>
      <c r="Z54" s="54">
        <v>1500</v>
      </c>
      <c r="AA54" s="54"/>
      <c r="AB54" s="54">
        <v>1600</v>
      </c>
      <c r="AC54" s="55"/>
      <c r="AD54" s="10"/>
    </row>
    <row r="55" spans="1:30" ht="13.5" customHeight="1" thickBot="1" x14ac:dyDescent="0.35">
      <c r="B55" s="6" t="s">
        <v>15</v>
      </c>
      <c r="C55" s="7">
        <v>3</v>
      </c>
      <c r="D55" s="50">
        <v>400</v>
      </c>
      <c r="E55" s="50"/>
      <c r="F55" s="50">
        <v>500</v>
      </c>
      <c r="G55" s="50"/>
      <c r="H55" s="50">
        <v>600</v>
      </c>
      <c r="I55" s="50"/>
      <c r="J55" s="50">
        <v>700</v>
      </c>
      <c r="K55" s="50"/>
      <c r="L55" s="50">
        <v>800</v>
      </c>
      <c r="M55" s="50"/>
      <c r="N55" s="50">
        <v>900</v>
      </c>
      <c r="O55" s="50"/>
      <c r="P55" s="50">
        <v>1000</v>
      </c>
      <c r="Q55" s="50"/>
      <c r="R55" s="50">
        <v>1100</v>
      </c>
      <c r="S55" s="50"/>
      <c r="T55" s="50">
        <v>1200</v>
      </c>
      <c r="U55" s="50"/>
      <c r="V55" s="50">
        <v>1300</v>
      </c>
      <c r="W55" s="50"/>
      <c r="X55" s="50">
        <v>1400</v>
      </c>
      <c r="Y55" s="50"/>
      <c r="Z55" s="50">
        <v>1500</v>
      </c>
      <c r="AA55" s="50"/>
      <c r="AB55" s="50">
        <v>1600</v>
      </c>
      <c r="AC55" s="51"/>
      <c r="AD55" s="10"/>
    </row>
    <row r="56" spans="1:30" ht="13.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13.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13.5" customHeight="1" x14ac:dyDescent="0.3"/>
    <row r="59" spans="1:30" ht="13.5" customHeight="1" x14ac:dyDescent="0.3"/>
    <row r="60" spans="1:30" ht="13.5" customHeight="1" x14ac:dyDescent="0.3"/>
    <row r="61" spans="1:30" ht="13.5" customHeight="1" x14ac:dyDescent="0.3"/>
  </sheetData>
  <mergeCells count="152">
    <mergeCell ref="S41:W43"/>
    <mergeCell ref="X41:AB43"/>
    <mergeCell ref="C37:H37"/>
    <mergeCell ref="J37:K37"/>
    <mergeCell ref="S39:W39"/>
    <mergeCell ref="Y39:Z39"/>
    <mergeCell ref="AB39:AC39"/>
    <mergeCell ref="C45:H45"/>
    <mergeCell ref="C47:H48"/>
    <mergeCell ref="C39:H39"/>
    <mergeCell ref="I39:M39"/>
    <mergeCell ref="J45:K45"/>
    <mergeCell ref="M45:N45"/>
    <mergeCell ref="F7:H7"/>
    <mergeCell ref="R7:S7"/>
    <mergeCell ref="V7:X7"/>
    <mergeCell ref="F6:M6"/>
    <mergeCell ref="N6:Q6"/>
    <mergeCell ref="V6:X6"/>
    <mergeCell ref="F4:H4"/>
    <mergeCell ref="S2:U2"/>
    <mergeCell ref="Z17:AD17"/>
    <mergeCell ref="U17:Y17"/>
    <mergeCell ref="V13:X13"/>
    <mergeCell ref="V10:X10"/>
    <mergeCell ref="F11:H11"/>
    <mergeCell ref="R11:S11"/>
    <mergeCell ref="V11:X11"/>
    <mergeCell ref="F12:H12"/>
    <mergeCell ref="R12:S12"/>
    <mergeCell ref="V12:X12"/>
    <mergeCell ref="F8:H8"/>
    <mergeCell ref="R8:S8"/>
    <mergeCell ref="V8:X8"/>
    <mergeCell ref="F9:H9"/>
    <mergeCell ref="R9:S9"/>
    <mergeCell ref="V9:X9"/>
    <mergeCell ref="F10:H10"/>
    <mergeCell ref="R10:S10"/>
    <mergeCell ref="F24:G24"/>
    <mergeCell ref="F25:G25"/>
    <mergeCell ref="F19:G19"/>
    <mergeCell ref="F17:H17"/>
    <mergeCell ref="B18:D18"/>
    <mergeCell ref="F18:G18"/>
    <mergeCell ref="F20:G20"/>
    <mergeCell ref="R18:T18"/>
    <mergeCell ref="F13:H13"/>
    <mergeCell ref="R13:S13"/>
    <mergeCell ref="F23:G23"/>
    <mergeCell ref="Z7:AD13"/>
    <mergeCell ref="Z6:AD6"/>
    <mergeCell ref="R6:T6"/>
    <mergeCell ref="A28:H29"/>
    <mergeCell ref="J15:P15"/>
    <mergeCell ref="R15:AC15"/>
    <mergeCell ref="R24:T24"/>
    <mergeCell ref="R25:T25"/>
    <mergeCell ref="V25:Y25"/>
    <mergeCell ref="R22:T22"/>
    <mergeCell ref="R23:T23"/>
    <mergeCell ref="R19:T19"/>
    <mergeCell ref="R20:T20"/>
    <mergeCell ref="R21:T21"/>
    <mergeCell ref="N18:O18"/>
    <mergeCell ref="N19:O19"/>
    <mergeCell ref="N20:O20"/>
    <mergeCell ref="N21:O21"/>
    <mergeCell ref="N22:O22"/>
    <mergeCell ref="N23:O23"/>
    <mergeCell ref="N24:O24"/>
    <mergeCell ref="N25:O25"/>
    <mergeCell ref="F21:G21"/>
    <mergeCell ref="F22:G22"/>
    <mergeCell ref="F2:K2"/>
    <mergeCell ref="I47:M48"/>
    <mergeCell ref="AA19:AC19"/>
    <mergeCell ref="AA20:AC20"/>
    <mergeCell ref="AA21:AC21"/>
    <mergeCell ref="AA22:AC22"/>
    <mergeCell ref="V18:Y18"/>
    <mergeCell ref="V19:Y19"/>
    <mergeCell ref="V20:Y20"/>
    <mergeCell ref="V21:Y21"/>
    <mergeCell ref="V22:Y22"/>
    <mergeCell ref="V23:Y23"/>
    <mergeCell ref="V24:Y24"/>
    <mergeCell ref="I28:V29"/>
    <mergeCell ref="AA23:AC23"/>
    <mergeCell ref="AA24:AC24"/>
    <mergeCell ref="AA25:AC25"/>
    <mergeCell ref="AA18:AC18"/>
    <mergeCell ref="J19:K25"/>
    <mergeCell ref="L19:L25"/>
    <mergeCell ref="B32:N32"/>
    <mergeCell ref="Q32:AD32"/>
    <mergeCell ref="B31:N31"/>
    <mergeCell ref="R31:AC31"/>
    <mergeCell ref="T53:U53"/>
    <mergeCell ref="V53:W53"/>
    <mergeCell ref="X53:Y53"/>
    <mergeCell ref="D53:E53"/>
    <mergeCell ref="F53:G53"/>
    <mergeCell ref="H53:I53"/>
    <mergeCell ref="J53:K53"/>
    <mergeCell ref="L53:M53"/>
    <mergeCell ref="T54:U54"/>
    <mergeCell ref="V54:W54"/>
    <mergeCell ref="X54:Y54"/>
    <mergeCell ref="H54:I54"/>
    <mergeCell ref="J54:K54"/>
    <mergeCell ref="L54:M54"/>
    <mergeCell ref="N54:O54"/>
    <mergeCell ref="P54:Q54"/>
    <mergeCell ref="R54:S54"/>
    <mergeCell ref="N53:O53"/>
    <mergeCell ref="P53:Q53"/>
    <mergeCell ref="R53:S53"/>
    <mergeCell ref="T55:U55"/>
    <mergeCell ref="V55:W55"/>
    <mergeCell ref="X55:Y55"/>
    <mergeCell ref="Z55:AA55"/>
    <mergeCell ref="AB55:AC55"/>
    <mergeCell ref="B52:C52"/>
    <mergeCell ref="D52:E52"/>
    <mergeCell ref="F52:G52"/>
    <mergeCell ref="H52:I52"/>
    <mergeCell ref="J52:K52"/>
    <mergeCell ref="Z54:AA54"/>
    <mergeCell ref="AB54:AC54"/>
    <mergeCell ref="D55:E55"/>
    <mergeCell ref="F55:G55"/>
    <mergeCell ref="H55:I55"/>
    <mergeCell ref="J55:K55"/>
    <mergeCell ref="L55:M55"/>
    <mergeCell ref="N55:O55"/>
    <mergeCell ref="P55:Q55"/>
    <mergeCell ref="R55:S55"/>
    <mergeCell ref="Z53:AA53"/>
    <mergeCell ref="AB53:AC53"/>
    <mergeCell ref="D54:E54"/>
    <mergeCell ref="F54:G54"/>
    <mergeCell ref="T52:U52"/>
    <mergeCell ref="V52:W52"/>
    <mergeCell ref="X52:Y52"/>
    <mergeCell ref="Z52:AA52"/>
    <mergeCell ref="AB52:AC52"/>
    <mergeCell ref="B51:AC51"/>
    <mergeCell ref="L52:M52"/>
    <mergeCell ref="N52:O52"/>
    <mergeCell ref="P52:Q52"/>
    <mergeCell ref="R52:S52"/>
  </mergeCells>
  <phoneticPr fontId="2" type="noConversion"/>
  <pageMargins left="0.48958333333333331" right="0.26041666666666669" top="0.75" bottom="0.75" header="0.3" footer="0.3"/>
  <pageSetup paperSize="9" orientation="portrait" r:id="rId1"/>
  <headerFooter>
    <oddHeader>&amp;C&amp;"HY견고딕,굵게"&amp;16재직자단계 일학습병행제 기업현장교사 수당신청서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zoomScale="145" zoomScaleSheetLayoutView="145" zoomScalePageLayoutView="70" workbookViewId="0">
      <selection activeCell="T4" sqref="T4"/>
    </sheetView>
  </sheetViews>
  <sheetFormatPr defaultColWidth="9" defaultRowHeight="16.5" x14ac:dyDescent="0.3"/>
  <cols>
    <col min="1" max="1" width="2.875" style="11" customWidth="1"/>
    <col min="2" max="2" width="3.5" style="11" customWidth="1"/>
    <col min="3" max="28" width="2.875" style="11" customWidth="1"/>
    <col min="29" max="29" width="5" style="11" customWidth="1"/>
    <col min="30" max="30" width="2.875" style="11" customWidth="1"/>
    <col min="31" max="31" width="2.875" style="11" hidden="1" customWidth="1"/>
    <col min="32" max="32" width="3.875" style="11" hidden="1" customWidth="1"/>
    <col min="33" max="33" width="0" style="11" hidden="1" customWidth="1"/>
    <col min="34" max="16384" width="9" style="11"/>
  </cols>
  <sheetData>
    <row r="1" spans="1:32" ht="5.25" customHeight="1" thickBo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2" ht="17.25" customHeight="1" thickBot="1" x14ac:dyDescent="0.35">
      <c r="A2" s="12" t="s">
        <v>21</v>
      </c>
      <c r="B2" s="13" t="s">
        <v>0</v>
      </c>
      <c r="C2" s="13"/>
      <c r="D2" s="13"/>
      <c r="E2" s="10"/>
      <c r="F2" s="56" t="s">
        <v>75</v>
      </c>
      <c r="G2" s="57"/>
      <c r="H2" s="57"/>
      <c r="I2" s="57"/>
      <c r="J2" s="57"/>
      <c r="K2" s="58"/>
      <c r="L2" s="15"/>
      <c r="M2" s="15"/>
      <c r="N2" s="12" t="s">
        <v>21</v>
      </c>
      <c r="O2" s="13" t="s">
        <v>1</v>
      </c>
      <c r="P2" s="10"/>
      <c r="Q2" s="10"/>
      <c r="R2" s="10"/>
      <c r="S2" s="56">
        <v>2018</v>
      </c>
      <c r="T2" s="57"/>
      <c r="U2" s="58"/>
      <c r="V2" s="10" t="s">
        <v>11</v>
      </c>
      <c r="W2" s="8">
        <v>3</v>
      </c>
      <c r="X2" s="10" t="s">
        <v>12</v>
      </c>
      <c r="Z2" s="10"/>
      <c r="AA2" s="16"/>
      <c r="AB2" s="13" t="s">
        <v>42</v>
      </c>
      <c r="AC2" s="13"/>
      <c r="AD2" s="17"/>
    </row>
    <row r="3" spans="1:32" ht="6" customHeight="1" thickBot="1" x14ac:dyDescent="0.35">
      <c r="A3" s="10"/>
      <c r="B3" s="13"/>
      <c r="C3" s="13"/>
      <c r="D3" s="13"/>
      <c r="E3" s="10"/>
      <c r="F3" s="14"/>
      <c r="G3" s="14"/>
      <c r="H3" s="14"/>
      <c r="I3" s="14"/>
      <c r="J3" s="14"/>
      <c r="K3" s="14"/>
      <c r="L3" s="14"/>
      <c r="M3" s="14"/>
      <c r="N3" s="10"/>
      <c r="O3" s="10"/>
      <c r="P3" s="10"/>
      <c r="Q3" s="10"/>
      <c r="R3" s="10"/>
      <c r="S3" s="10"/>
      <c r="T3" s="14"/>
      <c r="U3" s="14"/>
      <c r="V3" s="14"/>
      <c r="W3" s="10"/>
      <c r="X3" s="14"/>
      <c r="Y3" s="14"/>
      <c r="Z3" s="10"/>
      <c r="AA3" s="13"/>
      <c r="AB3" s="13"/>
      <c r="AC3" s="13"/>
      <c r="AD3" s="13"/>
    </row>
    <row r="4" spans="1:32" ht="18" customHeight="1" thickBot="1" x14ac:dyDescent="0.35">
      <c r="A4" s="12" t="s">
        <v>21</v>
      </c>
      <c r="B4" s="13" t="s">
        <v>2</v>
      </c>
      <c r="C4" s="13"/>
      <c r="D4" s="13"/>
      <c r="E4" s="10"/>
      <c r="F4" s="56">
        <v>2017</v>
      </c>
      <c r="G4" s="57"/>
      <c r="H4" s="58"/>
      <c r="I4" s="10" t="s">
        <v>11</v>
      </c>
      <c r="J4" s="8">
        <v>4</v>
      </c>
      <c r="K4" s="18" t="s">
        <v>12</v>
      </c>
      <c r="L4" s="9">
        <v>3</v>
      </c>
      <c r="M4" s="18" t="s">
        <v>13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9"/>
      <c r="AB4" s="13" t="s">
        <v>43</v>
      </c>
      <c r="AC4" s="17"/>
      <c r="AD4" s="17"/>
    </row>
    <row r="5" spans="1:32" ht="13.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2" ht="13.5" customHeight="1" thickBot="1" x14ac:dyDescent="0.35">
      <c r="A6" s="10"/>
      <c r="B6" s="10"/>
      <c r="C6" s="10"/>
      <c r="D6" s="10"/>
      <c r="E6" s="10"/>
      <c r="F6" s="78" t="s">
        <v>19</v>
      </c>
      <c r="G6" s="78"/>
      <c r="H6" s="78"/>
      <c r="I6" s="78"/>
      <c r="J6" s="78"/>
      <c r="K6" s="78"/>
      <c r="L6" s="78"/>
      <c r="M6" s="78"/>
      <c r="N6" s="78" t="s">
        <v>20</v>
      </c>
      <c r="O6" s="78"/>
      <c r="P6" s="78"/>
      <c r="Q6" s="78"/>
      <c r="R6" s="88" t="s">
        <v>10</v>
      </c>
      <c r="S6" s="88"/>
      <c r="T6" s="88"/>
      <c r="U6" s="10"/>
      <c r="V6" s="78" t="s">
        <v>16</v>
      </c>
      <c r="W6" s="78"/>
      <c r="X6" s="78"/>
      <c r="Y6" s="10"/>
      <c r="Z6" s="88" t="s">
        <v>22</v>
      </c>
      <c r="AA6" s="88"/>
      <c r="AB6" s="88"/>
      <c r="AC6" s="88"/>
      <c r="AD6" s="88"/>
    </row>
    <row r="7" spans="1:32" ht="15" customHeight="1" thickBot="1" x14ac:dyDescent="0.35">
      <c r="A7" s="12" t="s">
        <v>21</v>
      </c>
      <c r="B7" s="10" t="s">
        <v>3</v>
      </c>
      <c r="C7" s="10"/>
      <c r="D7" s="10"/>
      <c r="E7" s="10"/>
      <c r="F7" s="56">
        <v>2017</v>
      </c>
      <c r="G7" s="57"/>
      <c r="H7" s="58"/>
      <c r="I7" s="10" t="s">
        <v>11</v>
      </c>
      <c r="J7" s="8">
        <v>4</v>
      </c>
      <c r="K7" s="10" t="s">
        <v>12</v>
      </c>
      <c r="L7" s="8">
        <v>20</v>
      </c>
      <c r="M7" s="10" t="s">
        <v>13</v>
      </c>
      <c r="N7" s="10"/>
      <c r="O7" s="8">
        <v>23</v>
      </c>
      <c r="P7" s="10" t="s">
        <v>14</v>
      </c>
      <c r="Q7" s="10"/>
      <c r="R7" s="96" t="s">
        <v>15</v>
      </c>
      <c r="S7" s="97"/>
      <c r="T7" s="20" t="str">
        <f>IF(SUM($V7)=0, "-", IF(AND($F$4=2013, $V7&lt;365), "1", IF(AND($F$4=2014, $V7&lt;365), "1", IF(AND($F7=2016, $J7&gt;=8), "3", IF($F7&gt;=2017, "3", "2")))))</f>
        <v>3</v>
      </c>
      <c r="U7" s="10"/>
      <c r="V7" s="98">
        <f>IFERROR((($F$4&amp;"-"&amp;$J$4&amp;"-"&amp;$L$4)*-1)-(($F7&amp;"-"&amp;$J7&amp;"-"&amp;$L7)*-1), "")</f>
        <v>17</v>
      </c>
      <c r="W7" s="99"/>
      <c r="X7" s="100"/>
      <c r="Y7" s="10"/>
      <c r="Z7" s="79">
        <f>IF(MIN($AF$7:$AF$13)=0, "-", MIN($AF$7:$AF$13))</f>
        <v>3</v>
      </c>
      <c r="AA7" s="80"/>
      <c r="AB7" s="80"/>
      <c r="AC7" s="80"/>
      <c r="AD7" s="81"/>
      <c r="AF7" s="11">
        <f>IFERROR(VALUE($T7), "")</f>
        <v>3</v>
      </c>
    </row>
    <row r="8" spans="1:32" ht="15" customHeight="1" thickBot="1" x14ac:dyDescent="0.35">
      <c r="A8" s="12" t="s">
        <v>21</v>
      </c>
      <c r="B8" s="10" t="s">
        <v>4</v>
      </c>
      <c r="C8" s="10"/>
      <c r="D8" s="10"/>
      <c r="E8" s="10"/>
      <c r="F8" s="56"/>
      <c r="G8" s="57"/>
      <c r="H8" s="58"/>
      <c r="I8" s="10" t="s">
        <v>11</v>
      </c>
      <c r="J8" s="8"/>
      <c r="K8" s="10" t="s">
        <v>12</v>
      </c>
      <c r="L8" s="8"/>
      <c r="M8" s="10" t="s">
        <v>13</v>
      </c>
      <c r="N8" s="10"/>
      <c r="O8" s="8"/>
      <c r="P8" s="10" t="s">
        <v>14</v>
      </c>
      <c r="Q8" s="10"/>
      <c r="R8" s="96" t="s">
        <v>15</v>
      </c>
      <c r="S8" s="97"/>
      <c r="T8" s="20" t="str">
        <f t="shared" ref="T8:T13" si="0">IF(SUM($V8)=0, "-", IF(AND($F$4=2013, $V8&lt;365), "1", IF(AND($F$4=2014, $V8&lt;365), "1", IF(AND($F8=2016, $J8&gt;=8), "3", IF($F8&gt;=2017, "3", "2")))))</f>
        <v>-</v>
      </c>
      <c r="U8" s="10"/>
      <c r="V8" s="98" t="str">
        <f t="shared" ref="V8:V13" si="1">IFERROR((($F$4&amp;"-"&amp;$J$4&amp;"-"&amp;$L$4)*-1)-(($F8&amp;"-"&amp;$J8&amp;"-"&amp;$L8)*-1), "")</f>
        <v/>
      </c>
      <c r="W8" s="99"/>
      <c r="X8" s="100"/>
      <c r="Y8" s="10"/>
      <c r="Z8" s="82"/>
      <c r="AA8" s="83"/>
      <c r="AB8" s="83"/>
      <c r="AC8" s="83"/>
      <c r="AD8" s="84"/>
      <c r="AF8" s="11" t="str">
        <f t="shared" ref="AF8:AF12" si="2">IFERROR(VALUE($T8), "")</f>
        <v/>
      </c>
    </row>
    <row r="9" spans="1:32" ht="15" customHeight="1" thickBot="1" x14ac:dyDescent="0.35">
      <c r="A9" s="12" t="s">
        <v>21</v>
      </c>
      <c r="B9" s="10" t="s">
        <v>5</v>
      </c>
      <c r="C9" s="10"/>
      <c r="D9" s="10"/>
      <c r="E9" s="10"/>
      <c r="F9" s="56"/>
      <c r="G9" s="57"/>
      <c r="H9" s="58"/>
      <c r="I9" s="10" t="s">
        <v>11</v>
      </c>
      <c r="J9" s="8"/>
      <c r="K9" s="10" t="s">
        <v>12</v>
      </c>
      <c r="L9" s="8"/>
      <c r="M9" s="10" t="s">
        <v>13</v>
      </c>
      <c r="N9" s="10"/>
      <c r="O9" s="8"/>
      <c r="P9" s="10" t="s">
        <v>14</v>
      </c>
      <c r="Q9" s="10"/>
      <c r="R9" s="96" t="s">
        <v>15</v>
      </c>
      <c r="S9" s="97"/>
      <c r="T9" s="20" t="str">
        <f t="shared" si="0"/>
        <v>-</v>
      </c>
      <c r="U9" s="10"/>
      <c r="V9" s="98" t="str">
        <f t="shared" si="1"/>
        <v/>
      </c>
      <c r="W9" s="99"/>
      <c r="X9" s="100"/>
      <c r="Y9" s="10"/>
      <c r="Z9" s="82"/>
      <c r="AA9" s="83"/>
      <c r="AB9" s="83"/>
      <c r="AC9" s="83"/>
      <c r="AD9" s="84"/>
      <c r="AF9" s="11" t="str">
        <f t="shared" si="2"/>
        <v/>
      </c>
    </row>
    <row r="10" spans="1:32" ht="15" customHeight="1" thickBot="1" x14ac:dyDescent="0.35">
      <c r="A10" s="12" t="s">
        <v>21</v>
      </c>
      <c r="B10" s="10" t="s">
        <v>6</v>
      </c>
      <c r="C10" s="10"/>
      <c r="D10" s="10"/>
      <c r="E10" s="10"/>
      <c r="F10" s="56"/>
      <c r="G10" s="57"/>
      <c r="H10" s="58"/>
      <c r="I10" s="10" t="s">
        <v>11</v>
      </c>
      <c r="J10" s="8"/>
      <c r="K10" s="10" t="s">
        <v>12</v>
      </c>
      <c r="L10" s="8"/>
      <c r="M10" s="10" t="s">
        <v>13</v>
      </c>
      <c r="N10" s="10"/>
      <c r="O10" s="8"/>
      <c r="P10" s="10" t="s">
        <v>14</v>
      </c>
      <c r="Q10" s="10"/>
      <c r="R10" s="96" t="s">
        <v>15</v>
      </c>
      <c r="S10" s="97"/>
      <c r="T10" s="20" t="str">
        <f t="shared" si="0"/>
        <v>-</v>
      </c>
      <c r="U10" s="10"/>
      <c r="V10" s="98" t="str">
        <f t="shared" si="1"/>
        <v/>
      </c>
      <c r="W10" s="99"/>
      <c r="X10" s="100"/>
      <c r="Y10" s="10"/>
      <c r="Z10" s="82"/>
      <c r="AA10" s="83"/>
      <c r="AB10" s="83"/>
      <c r="AC10" s="83"/>
      <c r="AD10" s="84"/>
      <c r="AF10" s="11" t="str">
        <f t="shared" si="2"/>
        <v/>
      </c>
    </row>
    <row r="11" spans="1:32" ht="15" customHeight="1" thickBot="1" x14ac:dyDescent="0.35">
      <c r="A11" s="12" t="s">
        <v>21</v>
      </c>
      <c r="B11" s="10" t="s">
        <v>7</v>
      </c>
      <c r="C11" s="10"/>
      <c r="D11" s="10"/>
      <c r="E11" s="10"/>
      <c r="F11" s="56"/>
      <c r="G11" s="57"/>
      <c r="H11" s="58"/>
      <c r="I11" s="10" t="s">
        <v>11</v>
      </c>
      <c r="J11" s="8"/>
      <c r="K11" s="10" t="s">
        <v>12</v>
      </c>
      <c r="L11" s="8"/>
      <c r="M11" s="10" t="s">
        <v>13</v>
      </c>
      <c r="N11" s="10"/>
      <c r="O11" s="8"/>
      <c r="P11" s="10" t="s">
        <v>14</v>
      </c>
      <c r="Q11" s="10"/>
      <c r="R11" s="96" t="s">
        <v>15</v>
      </c>
      <c r="S11" s="97"/>
      <c r="T11" s="20" t="str">
        <f t="shared" si="0"/>
        <v>-</v>
      </c>
      <c r="U11" s="10"/>
      <c r="V11" s="98" t="str">
        <f t="shared" si="1"/>
        <v/>
      </c>
      <c r="W11" s="99"/>
      <c r="X11" s="100"/>
      <c r="Y11" s="10"/>
      <c r="Z11" s="82"/>
      <c r="AA11" s="83"/>
      <c r="AB11" s="83"/>
      <c r="AC11" s="83"/>
      <c r="AD11" s="84"/>
      <c r="AF11" s="11" t="str">
        <f t="shared" si="2"/>
        <v/>
      </c>
    </row>
    <row r="12" spans="1:32" ht="15" customHeight="1" thickBot="1" x14ac:dyDescent="0.35">
      <c r="A12" s="12" t="s">
        <v>21</v>
      </c>
      <c r="B12" s="10" t="s">
        <v>8</v>
      </c>
      <c r="C12" s="10"/>
      <c r="D12" s="10"/>
      <c r="E12" s="10"/>
      <c r="F12" s="56"/>
      <c r="G12" s="57"/>
      <c r="H12" s="58"/>
      <c r="I12" s="10" t="s">
        <v>11</v>
      </c>
      <c r="J12" s="8"/>
      <c r="K12" s="10" t="s">
        <v>12</v>
      </c>
      <c r="L12" s="8"/>
      <c r="M12" s="10" t="s">
        <v>13</v>
      </c>
      <c r="N12" s="10"/>
      <c r="O12" s="8"/>
      <c r="P12" s="10" t="s">
        <v>14</v>
      </c>
      <c r="Q12" s="10"/>
      <c r="R12" s="96" t="s">
        <v>15</v>
      </c>
      <c r="S12" s="97"/>
      <c r="T12" s="20" t="str">
        <f t="shared" si="0"/>
        <v>-</v>
      </c>
      <c r="U12" s="10"/>
      <c r="V12" s="98" t="str">
        <f t="shared" si="1"/>
        <v/>
      </c>
      <c r="W12" s="99"/>
      <c r="X12" s="100"/>
      <c r="Y12" s="10"/>
      <c r="Z12" s="82"/>
      <c r="AA12" s="83"/>
      <c r="AB12" s="83"/>
      <c r="AC12" s="83"/>
      <c r="AD12" s="84"/>
      <c r="AF12" s="11" t="str">
        <f t="shared" si="2"/>
        <v/>
      </c>
    </row>
    <row r="13" spans="1:32" ht="15" customHeight="1" thickBot="1" x14ac:dyDescent="0.35">
      <c r="A13" s="12" t="s">
        <v>21</v>
      </c>
      <c r="B13" s="10" t="s">
        <v>9</v>
      </c>
      <c r="C13" s="10"/>
      <c r="D13" s="10"/>
      <c r="E13" s="10"/>
      <c r="F13" s="56"/>
      <c r="G13" s="57"/>
      <c r="H13" s="58"/>
      <c r="I13" s="10" t="s">
        <v>11</v>
      </c>
      <c r="J13" s="8"/>
      <c r="K13" s="10" t="s">
        <v>12</v>
      </c>
      <c r="L13" s="8"/>
      <c r="M13" s="10" t="s">
        <v>13</v>
      </c>
      <c r="N13" s="10"/>
      <c r="O13" s="8"/>
      <c r="P13" s="10" t="s">
        <v>14</v>
      </c>
      <c r="Q13" s="10"/>
      <c r="R13" s="96" t="s">
        <v>15</v>
      </c>
      <c r="S13" s="97"/>
      <c r="T13" s="20" t="str">
        <f t="shared" si="0"/>
        <v>-</v>
      </c>
      <c r="U13" s="10"/>
      <c r="V13" s="98" t="str">
        <f t="shared" si="1"/>
        <v/>
      </c>
      <c r="W13" s="99"/>
      <c r="X13" s="100"/>
      <c r="Y13" s="10"/>
      <c r="Z13" s="85"/>
      <c r="AA13" s="86"/>
      <c r="AB13" s="86"/>
      <c r="AC13" s="86"/>
      <c r="AD13" s="87"/>
      <c r="AF13" s="11" t="str">
        <f>IFERROR(VALUE($T13), "")</f>
        <v/>
      </c>
    </row>
    <row r="14" spans="1:32" ht="13.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21"/>
      <c r="AB14" s="21"/>
      <c r="AC14" s="21"/>
      <c r="AD14" s="21"/>
    </row>
    <row r="15" spans="1:32" ht="13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78" t="s">
        <v>29</v>
      </c>
      <c r="K15" s="95"/>
      <c r="L15" s="95"/>
      <c r="M15" s="95"/>
      <c r="N15" s="95"/>
      <c r="O15" s="95"/>
      <c r="P15" s="95"/>
      <c r="Q15" s="10"/>
      <c r="R15" s="78" t="s">
        <v>30</v>
      </c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21"/>
    </row>
    <row r="16" spans="1:32" ht="13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3" ht="17.25" customHeight="1" thickBot="1" x14ac:dyDescent="0.35">
      <c r="A17" s="10"/>
      <c r="B17" s="10"/>
      <c r="C17" s="10"/>
      <c r="D17" s="10"/>
      <c r="E17" s="10"/>
      <c r="F17" s="95" t="s">
        <v>17</v>
      </c>
      <c r="G17" s="95"/>
      <c r="H17" s="95"/>
      <c r="I17" s="10"/>
      <c r="J17" s="10" t="s">
        <v>26</v>
      </c>
      <c r="K17" s="10"/>
      <c r="N17" s="10" t="s">
        <v>25</v>
      </c>
      <c r="P17" s="10"/>
      <c r="R17" s="13" t="s">
        <v>49</v>
      </c>
      <c r="S17" s="13"/>
      <c r="T17" s="17"/>
      <c r="U17" s="78" t="s">
        <v>27</v>
      </c>
      <c r="V17" s="78"/>
      <c r="W17" s="78"/>
      <c r="X17" s="78"/>
      <c r="Y17" s="78"/>
      <c r="Z17" s="60" t="s">
        <v>48</v>
      </c>
      <c r="AA17" s="60"/>
      <c r="AB17" s="60"/>
      <c r="AC17" s="60"/>
      <c r="AD17" s="60"/>
    </row>
    <row r="18" spans="1:33" ht="15.75" customHeight="1" thickBot="1" x14ac:dyDescent="0.35">
      <c r="A18" s="10"/>
      <c r="B18" s="78" t="s">
        <v>24</v>
      </c>
      <c r="C18" s="78"/>
      <c r="D18" s="78"/>
      <c r="E18" s="10"/>
      <c r="F18" s="68">
        <f>SUM($F$19:$G$25)</f>
        <v>5</v>
      </c>
      <c r="G18" s="70"/>
      <c r="H18" s="22" t="s">
        <v>23</v>
      </c>
      <c r="I18" s="10"/>
      <c r="J18" s="23"/>
      <c r="K18" s="24"/>
      <c r="N18" s="68">
        <f>IFERROR(MAX($N$19:$O$25),"")</f>
        <v>0</v>
      </c>
      <c r="O18" s="70"/>
      <c r="P18" s="10" t="s">
        <v>13</v>
      </c>
      <c r="R18" s="68">
        <f>SUM($R$19:$T$25)</f>
        <v>1176</v>
      </c>
      <c r="S18" s="69"/>
      <c r="T18" s="70"/>
      <c r="U18" s="10" t="s">
        <v>28</v>
      </c>
      <c r="V18" s="61">
        <f>SUM($V$19:$Y$25)</f>
        <v>614</v>
      </c>
      <c r="W18" s="62"/>
      <c r="X18" s="62"/>
      <c r="Y18" s="63"/>
      <c r="Z18" s="10" t="s">
        <v>28</v>
      </c>
      <c r="AA18" s="68">
        <f>SUM($AA$19:$AC$25)</f>
        <v>90</v>
      </c>
      <c r="AB18" s="69"/>
      <c r="AC18" s="70"/>
      <c r="AD18" s="10" t="s">
        <v>28</v>
      </c>
      <c r="AF18" s="25">
        <v>1</v>
      </c>
      <c r="AG18" s="25">
        <v>31</v>
      </c>
    </row>
    <row r="19" spans="1:33" ht="15.75" customHeight="1" thickBot="1" x14ac:dyDescent="0.35">
      <c r="A19" s="12" t="s">
        <v>21</v>
      </c>
      <c r="B19" s="10" t="s">
        <v>3</v>
      </c>
      <c r="C19" s="10"/>
      <c r="D19" s="10"/>
      <c r="E19" s="10"/>
      <c r="F19" s="56">
        <v>5</v>
      </c>
      <c r="G19" s="58"/>
      <c r="H19" s="22" t="s">
        <v>23</v>
      </c>
      <c r="I19" s="10"/>
      <c r="J19" s="71">
        <f>IFERROR(VLOOKUP($W$2, $AF$18:$AG$29, 2), "NO!")</f>
        <v>31</v>
      </c>
      <c r="K19" s="72"/>
      <c r="L19" s="77" t="s">
        <v>13</v>
      </c>
      <c r="N19" s="56"/>
      <c r="O19" s="58"/>
      <c r="P19" s="10" t="s">
        <v>13</v>
      </c>
      <c r="R19" s="56">
        <v>1176</v>
      </c>
      <c r="S19" s="57"/>
      <c r="T19" s="58"/>
      <c r="U19" s="10" t="s">
        <v>28</v>
      </c>
      <c r="V19" s="61">
        <f>IFERROR(ROUND($R19/$O7*12,0), "")</f>
        <v>614</v>
      </c>
      <c r="W19" s="62"/>
      <c r="X19" s="62"/>
      <c r="Y19" s="63"/>
      <c r="Z19" s="10" t="s">
        <v>28</v>
      </c>
      <c r="AA19" s="56">
        <v>90</v>
      </c>
      <c r="AB19" s="57"/>
      <c r="AC19" s="58"/>
      <c r="AD19" s="10" t="s">
        <v>28</v>
      </c>
      <c r="AF19" s="25">
        <v>2</v>
      </c>
      <c r="AG19" s="25">
        <v>28</v>
      </c>
    </row>
    <row r="20" spans="1:33" ht="15.75" customHeight="1" thickBot="1" x14ac:dyDescent="0.35">
      <c r="A20" s="12" t="s">
        <v>21</v>
      </c>
      <c r="B20" s="10" t="s">
        <v>4</v>
      </c>
      <c r="C20" s="10"/>
      <c r="D20" s="10"/>
      <c r="E20" s="10"/>
      <c r="F20" s="56"/>
      <c r="G20" s="58"/>
      <c r="H20" s="22" t="s">
        <v>23</v>
      </c>
      <c r="I20" s="10"/>
      <c r="J20" s="73"/>
      <c r="K20" s="74"/>
      <c r="L20" s="77"/>
      <c r="N20" s="56"/>
      <c r="O20" s="58"/>
      <c r="P20" s="10" t="s">
        <v>13</v>
      </c>
      <c r="R20" s="56"/>
      <c r="S20" s="57"/>
      <c r="T20" s="58"/>
      <c r="U20" s="10" t="s">
        <v>28</v>
      </c>
      <c r="V20" s="61" t="str">
        <f t="shared" ref="V20:V25" si="3">IFERROR(ROUND($R20/$O8*12,0), "")</f>
        <v/>
      </c>
      <c r="W20" s="62"/>
      <c r="X20" s="62"/>
      <c r="Y20" s="63"/>
      <c r="Z20" s="10" t="s">
        <v>28</v>
      </c>
      <c r="AA20" s="56"/>
      <c r="AB20" s="57"/>
      <c r="AC20" s="58"/>
      <c r="AD20" s="10" t="s">
        <v>28</v>
      </c>
      <c r="AF20" s="25">
        <v>3</v>
      </c>
      <c r="AG20" s="25">
        <v>31</v>
      </c>
    </row>
    <row r="21" spans="1:33" ht="15.75" customHeight="1" thickBot="1" x14ac:dyDescent="0.35">
      <c r="A21" s="12" t="s">
        <v>21</v>
      </c>
      <c r="B21" s="10" t="s">
        <v>5</v>
      </c>
      <c r="C21" s="10"/>
      <c r="D21" s="10"/>
      <c r="E21" s="10"/>
      <c r="F21" s="56"/>
      <c r="G21" s="58"/>
      <c r="H21" s="22" t="s">
        <v>23</v>
      </c>
      <c r="I21" s="10"/>
      <c r="J21" s="73"/>
      <c r="K21" s="74"/>
      <c r="L21" s="77"/>
      <c r="N21" s="56"/>
      <c r="O21" s="58"/>
      <c r="P21" s="10" t="s">
        <v>13</v>
      </c>
      <c r="R21" s="56"/>
      <c r="S21" s="57"/>
      <c r="T21" s="58"/>
      <c r="U21" s="10" t="s">
        <v>28</v>
      </c>
      <c r="V21" s="61" t="str">
        <f t="shared" si="3"/>
        <v/>
      </c>
      <c r="W21" s="62"/>
      <c r="X21" s="62"/>
      <c r="Y21" s="63"/>
      <c r="Z21" s="10" t="s">
        <v>28</v>
      </c>
      <c r="AA21" s="56"/>
      <c r="AB21" s="57"/>
      <c r="AC21" s="58"/>
      <c r="AD21" s="10" t="s">
        <v>28</v>
      </c>
      <c r="AF21" s="25">
        <v>4</v>
      </c>
      <c r="AG21" s="25">
        <v>30</v>
      </c>
    </row>
    <row r="22" spans="1:33" ht="15.75" customHeight="1" thickBot="1" x14ac:dyDescent="0.35">
      <c r="A22" s="12" t="s">
        <v>21</v>
      </c>
      <c r="B22" s="10" t="s">
        <v>6</v>
      </c>
      <c r="C22" s="10"/>
      <c r="D22" s="10"/>
      <c r="E22" s="10"/>
      <c r="F22" s="56"/>
      <c r="G22" s="58"/>
      <c r="H22" s="22" t="s">
        <v>23</v>
      </c>
      <c r="I22" s="10"/>
      <c r="J22" s="73"/>
      <c r="K22" s="74"/>
      <c r="L22" s="77"/>
      <c r="N22" s="56"/>
      <c r="O22" s="58"/>
      <c r="P22" s="10" t="s">
        <v>13</v>
      </c>
      <c r="R22" s="56"/>
      <c r="S22" s="57"/>
      <c r="T22" s="58"/>
      <c r="U22" s="10" t="s">
        <v>28</v>
      </c>
      <c r="V22" s="61" t="str">
        <f t="shared" si="3"/>
        <v/>
      </c>
      <c r="W22" s="62"/>
      <c r="X22" s="62"/>
      <c r="Y22" s="63"/>
      <c r="Z22" s="10" t="s">
        <v>28</v>
      </c>
      <c r="AA22" s="56"/>
      <c r="AB22" s="57"/>
      <c r="AC22" s="58"/>
      <c r="AD22" s="10" t="s">
        <v>28</v>
      </c>
      <c r="AF22" s="25">
        <v>5</v>
      </c>
      <c r="AG22" s="25">
        <v>31</v>
      </c>
    </row>
    <row r="23" spans="1:33" ht="15.75" customHeight="1" thickBot="1" x14ac:dyDescent="0.35">
      <c r="A23" s="12" t="s">
        <v>21</v>
      </c>
      <c r="B23" s="10" t="s">
        <v>7</v>
      </c>
      <c r="C23" s="10"/>
      <c r="D23" s="10"/>
      <c r="E23" s="10"/>
      <c r="F23" s="56"/>
      <c r="G23" s="58"/>
      <c r="H23" s="22" t="s">
        <v>23</v>
      </c>
      <c r="I23" s="10"/>
      <c r="J23" s="73"/>
      <c r="K23" s="74"/>
      <c r="L23" s="77"/>
      <c r="N23" s="56"/>
      <c r="O23" s="58"/>
      <c r="P23" s="10" t="s">
        <v>13</v>
      </c>
      <c r="R23" s="56"/>
      <c r="S23" s="57"/>
      <c r="T23" s="58"/>
      <c r="U23" s="10" t="s">
        <v>28</v>
      </c>
      <c r="V23" s="61" t="str">
        <f t="shared" si="3"/>
        <v/>
      </c>
      <c r="W23" s="62"/>
      <c r="X23" s="62"/>
      <c r="Y23" s="63"/>
      <c r="Z23" s="10" t="s">
        <v>28</v>
      </c>
      <c r="AA23" s="56"/>
      <c r="AB23" s="57"/>
      <c r="AC23" s="58"/>
      <c r="AD23" s="10" t="s">
        <v>28</v>
      </c>
      <c r="AF23" s="25">
        <v>6</v>
      </c>
      <c r="AG23" s="25">
        <v>30</v>
      </c>
    </row>
    <row r="24" spans="1:33" ht="15.75" customHeight="1" thickBot="1" x14ac:dyDescent="0.35">
      <c r="A24" s="12" t="s">
        <v>21</v>
      </c>
      <c r="B24" s="10" t="s">
        <v>8</v>
      </c>
      <c r="C24" s="10"/>
      <c r="D24" s="10"/>
      <c r="E24" s="10"/>
      <c r="F24" s="56"/>
      <c r="G24" s="58"/>
      <c r="H24" s="22" t="s">
        <v>23</v>
      </c>
      <c r="I24" s="10"/>
      <c r="J24" s="73"/>
      <c r="K24" s="74"/>
      <c r="L24" s="77"/>
      <c r="N24" s="56"/>
      <c r="O24" s="58"/>
      <c r="P24" s="10" t="s">
        <v>13</v>
      </c>
      <c r="R24" s="56"/>
      <c r="S24" s="57"/>
      <c r="T24" s="58"/>
      <c r="U24" s="10" t="s">
        <v>28</v>
      </c>
      <c r="V24" s="61" t="str">
        <f t="shared" si="3"/>
        <v/>
      </c>
      <c r="W24" s="62"/>
      <c r="X24" s="62"/>
      <c r="Y24" s="63"/>
      <c r="Z24" s="10" t="s">
        <v>28</v>
      </c>
      <c r="AA24" s="56"/>
      <c r="AB24" s="57"/>
      <c r="AC24" s="58"/>
      <c r="AD24" s="10" t="s">
        <v>28</v>
      </c>
      <c r="AF24" s="25">
        <v>7</v>
      </c>
      <c r="AG24" s="25">
        <v>31</v>
      </c>
    </row>
    <row r="25" spans="1:33" ht="15.75" customHeight="1" thickBot="1" x14ac:dyDescent="0.35">
      <c r="A25" s="12" t="s">
        <v>21</v>
      </c>
      <c r="B25" s="10" t="s">
        <v>9</v>
      </c>
      <c r="C25" s="10"/>
      <c r="D25" s="10"/>
      <c r="E25" s="10"/>
      <c r="F25" s="56"/>
      <c r="G25" s="58"/>
      <c r="H25" s="22" t="s">
        <v>23</v>
      </c>
      <c r="I25" s="10"/>
      <c r="J25" s="75"/>
      <c r="K25" s="76"/>
      <c r="L25" s="77"/>
      <c r="N25" s="56"/>
      <c r="O25" s="58"/>
      <c r="P25" s="10" t="s">
        <v>13</v>
      </c>
      <c r="R25" s="56"/>
      <c r="S25" s="57"/>
      <c r="T25" s="58"/>
      <c r="U25" s="10" t="s">
        <v>28</v>
      </c>
      <c r="V25" s="61" t="str">
        <f t="shared" si="3"/>
        <v/>
      </c>
      <c r="W25" s="62"/>
      <c r="X25" s="62"/>
      <c r="Y25" s="63"/>
      <c r="Z25" s="10" t="s">
        <v>28</v>
      </c>
      <c r="AA25" s="56"/>
      <c r="AB25" s="57"/>
      <c r="AC25" s="58"/>
      <c r="AD25" s="10" t="s">
        <v>28</v>
      </c>
      <c r="AF25" s="25">
        <v>8</v>
      </c>
      <c r="AG25" s="25">
        <v>31</v>
      </c>
    </row>
    <row r="26" spans="1:33" ht="13.5" customHeight="1" x14ac:dyDescent="0.3">
      <c r="A26" s="12"/>
      <c r="B26" s="10"/>
      <c r="C26" s="10"/>
      <c r="D26" s="10"/>
      <c r="E26" s="10"/>
      <c r="F26" s="14"/>
      <c r="G26" s="14"/>
      <c r="H26" s="22"/>
      <c r="I26" s="10"/>
      <c r="J26" s="14"/>
      <c r="K26" s="14"/>
      <c r="L26" s="10"/>
      <c r="N26" s="14"/>
      <c r="O26" s="14"/>
      <c r="P26" s="10"/>
      <c r="R26" s="14"/>
      <c r="S26" s="14"/>
      <c r="T26" s="14"/>
      <c r="U26" s="10"/>
      <c r="V26" s="14"/>
      <c r="W26" s="14"/>
      <c r="X26" s="14"/>
      <c r="Y26" s="10"/>
      <c r="Z26" s="14"/>
      <c r="AA26" s="14"/>
      <c r="AB26" s="14"/>
      <c r="AC26" s="14"/>
      <c r="AD26" s="10"/>
      <c r="AF26" s="25">
        <v>9</v>
      </c>
      <c r="AG26" s="25">
        <v>30</v>
      </c>
    </row>
    <row r="27" spans="1:33" ht="8.25" customHeight="1" thickBot="1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F27" s="25">
        <v>10</v>
      </c>
      <c r="AG27" s="25">
        <v>31</v>
      </c>
    </row>
    <row r="28" spans="1:33" ht="13.5" customHeight="1" x14ac:dyDescent="0.3">
      <c r="A28" s="89" t="s">
        <v>18</v>
      </c>
      <c r="B28" s="90"/>
      <c r="C28" s="90"/>
      <c r="D28" s="90"/>
      <c r="E28" s="90"/>
      <c r="F28" s="90"/>
      <c r="G28" s="90"/>
      <c r="H28" s="91"/>
      <c r="I28" s="64">
        <f>IFERROR(HLOOKUP($F$18, $B$52:$AC$55, MATCH($Z$7,$C$53:$C$55)+1, TRUE)*10000, "-")</f>
        <v>8000000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26"/>
      <c r="X28" s="26"/>
      <c r="Y28" s="26"/>
      <c r="Z28" s="26"/>
      <c r="AA28" s="26"/>
      <c r="AB28" s="26"/>
      <c r="AC28" s="26"/>
      <c r="AD28" s="27"/>
      <c r="AF28" s="25">
        <v>11</v>
      </c>
      <c r="AG28" s="25">
        <v>30</v>
      </c>
    </row>
    <row r="29" spans="1:33" ht="13.5" customHeight="1" thickBot="1" x14ac:dyDescent="0.35">
      <c r="A29" s="92"/>
      <c r="B29" s="93"/>
      <c r="C29" s="93"/>
      <c r="D29" s="93"/>
      <c r="E29" s="93"/>
      <c r="F29" s="93"/>
      <c r="G29" s="93"/>
      <c r="H29" s="94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28"/>
      <c r="X29" s="28"/>
      <c r="Y29" s="28"/>
      <c r="Z29" s="28"/>
      <c r="AA29" s="28"/>
      <c r="AB29" s="28"/>
      <c r="AC29" s="28"/>
      <c r="AD29" s="29"/>
      <c r="AF29" s="25">
        <v>12</v>
      </c>
      <c r="AG29" s="25">
        <v>31</v>
      </c>
    </row>
    <row r="30" spans="1:33" ht="9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3" ht="13.5" customHeight="1" x14ac:dyDescent="0.3">
      <c r="A31" s="10"/>
      <c r="B31" s="78" t="s">
        <v>40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30"/>
      <c r="P31" s="30"/>
      <c r="Q31" s="30"/>
      <c r="R31" s="78" t="s">
        <v>41</v>
      </c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30"/>
    </row>
    <row r="32" spans="1:33" ht="13.5" customHeight="1" x14ac:dyDescent="0.3">
      <c r="A32" s="10"/>
      <c r="B32" s="78" t="s">
        <v>44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30"/>
      <c r="P32" s="30"/>
      <c r="Q32" s="78" t="s">
        <v>45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ht="7.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0"/>
      <c r="P33" s="1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t="13.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0"/>
      <c r="P34" s="1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13.5" customHeight="1" x14ac:dyDescent="0.3">
      <c r="A35" s="18"/>
      <c r="B35" s="31" t="s">
        <v>31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0"/>
      <c r="P35" s="10"/>
      <c r="Q35" s="18"/>
      <c r="R35" s="31" t="s">
        <v>39</v>
      </c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6.75" customHeight="1" thickBot="1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0"/>
      <c r="P36" s="1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ht="16.5" customHeight="1" thickBot="1" x14ac:dyDescent="0.35">
      <c r="A37" s="18"/>
      <c r="B37" s="31" t="s">
        <v>32</v>
      </c>
      <c r="C37" s="110" t="str">
        <f>IF($Z$7=3, "", $I$28)</f>
        <v/>
      </c>
      <c r="D37" s="111"/>
      <c r="E37" s="111"/>
      <c r="F37" s="111"/>
      <c r="G37" s="111"/>
      <c r="H37" s="112"/>
      <c r="I37" s="14" t="s">
        <v>33</v>
      </c>
      <c r="J37" s="68">
        <f>IF($C$37="-", "", 12)</f>
        <v>12</v>
      </c>
      <c r="K37" s="70"/>
      <c r="M37" s="18"/>
      <c r="N37" s="18"/>
      <c r="O37" s="10"/>
      <c r="P37" s="10"/>
      <c r="Q37" s="18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18"/>
      <c r="AD37" s="18"/>
    </row>
    <row r="38" spans="1:30" ht="5.25" customHeight="1" thickBot="1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0"/>
      <c r="P38" s="10"/>
      <c r="Q38" s="18"/>
      <c r="AC38" s="18"/>
      <c r="AD38" s="18"/>
    </row>
    <row r="39" spans="1:30" ht="18.75" customHeight="1" thickBot="1" x14ac:dyDescent="0.35">
      <c r="A39" s="18"/>
      <c r="B39" s="31" t="s">
        <v>32</v>
      </c>
      <c r="C39" s="113" t="str">
        <f>IFERROR($C$37/$J$37, "")</f>
        <v/>
      </c>
      <c r="D39" s="114"/>
      <c r="E39" s="114"/>
      <c r="F39" s="114"/>
      <c r="G39" s="114"/>
      <c r="H39" s="115"/>
      <c r="I39" s="59" t="s">
        <v>35</v>
      </c>
      <c r="J39" s="60"/>
      <c r="K39" s="60"/>
      <c r="L39" s="60"/>
      <c r="M39" s="60"/>
      <c r="N39" s="18"/>
      <c r="O39" s="10"/>
      <c r="P39" s="10"/>
      <c r="Q39" s="18"/>
      <c r="R39" s="31" t="s">
        <v>32</v>
      </c>
      <c r="S39" s="113">
        <f>IF($Z$7=3, $I$28, "")</f>
        <v>8000000</v>
      </c>
      <c r="T39" s="114"/>
      <c r="U39" s="114"/>
      <c r="V39" s="114"/>
      <c r="W39" s="115"/>
      <c r="X39" s="14" t="s">
        <v>36</v>
      </c>
      <c r="Y39" s="68">
        <f>IF($Z$7&lt;&gt;3,"", $AA$18)</f>
        <v>90</v>
      </c>
      <c r="Z39" s="70"/>
      <c r="AA39" s="14" t="s">
        <v>33</v>
      </c>
      <c r="AB39" s="68">
        <f>IF($Z$7&lt;&gt;3, "",$V$18)</f>
        <v>614</v>
      </c>
      <c r="AC39" s="70"/>
    </row>
    <row r="40" spans="1:30" ht="6.75" customHeight="1" thickBot="1" x14ac:dyDescent="0.3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0"/>
      <c r="P40" s="10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ht="13.5" customHeight="1" x14ac:dyDescent="0.3">
      <c r="A41" s="18"/>
      <c r="B41" s="31" t="s">
        <v>34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0"/>
      <c r="P41" s="10"/>
      <c r="Q41" s="18"/>
      <c r="R41" s="31"/>
      <c r="S41" s="101">
        <f>IFERROR(TRUNC($S$39*($Y$39/$AB$39),-1), "")</f>
        <v>1172630</v>
      </c>
      <c r="T41" s="102"/>
      <c r="U41" s="102"/>
      <c r="V41" s="102"/>
      <c r="W41" s="103"/>
      <c r="X41" s="59" t="s">
        <v>38</v>
      </c>
      <c r="Y41" s="60"/>
      <c r="Z41" s="60"/>
      <c r="AA41" s="60"/>
      <c r="AB41" s="60"/>
      <c r="AC41" s="18"/>
      <c r="AD41" s="18"/>
    </row>
    <row r="42" spans="1:30" ht="9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0"/>
      <c r="P42" s="10"/>
      <c r="Q42" s="18"/>
      <c r="R42" s="31" t="s">
        <v>32</v>
      </c>
      <c r="S42" s="104"/>
      <c r="T42" s="105"/>
      <c r="U42" s="105"/>
      <c r="V42" s="105"/>
      <c r="W42" s="106"/>
      <c r="X42" s="59"/>
      <c r="Y42" s="60"/>
      <c r="Z42" s="60"/>
      <c r="AA42" s="60"/>
      <c r="AB42" s="60"/>
      <c r="AC42" s="18"/>
      <c r="AD42" s="18"/>
    </row>
    <row r="43" spans="1:30" ht="13.5" customHeight="1" thickBot="1" x14ac:dyDescent="0.35">
      <c r="A43" s="18"/>
      <c r="B43" s="31" t="s">
        <v>37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"/>
      <c r="P43" s="10"/>
      <c r="Q43" s="18"/>
      <c r="R43" s="18"/>
      <c r="S43" s="107"/>
      <c r="T43" s="108"/>
      <c r="U43" s="108"/>
      <c r="V43" s="108"/>
      <c r="W43" s="109"/>
      <c r="X43" s="59"/>
      <c r="Y43" s="60"/>
      <c r="Z43" s="60"/>
      <c r="AA43" s="60"/>
      <c r="AB43" s="60"/>
      <c r="AC43" s="18"/>
      <c r="AD43" s="18"/>
    </row>
    <row r="44" spans="1:30" ht="6.75" customHeight="1" thickBot="1" x14ac:dyDescent="0.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0"/>
      <c r="P44" s="10"/>
      <c r="Q44" s="18"/>
      <c r="R44" s="32"/>
      <c r="S44" s="32"/>
      <c r="T44" s="32"/>
      <c r="U44" s="32"/>
      <c r="V44" s="32"/>
      <c r="W44" s="32"/>
      <c r="X44" s="32"/>
      <c r="Y44" s="32"/>
      <c r="Z44" s="32"/>
      <c r="AA44" s="18"/>
      <c r="AB44" s="18"/>
      <c r="AC44" s="18"/>
      <c r="AD44" s="18"/>
    </row>
    <row r="45" spans="1:30" ht="15.75" customHeight="1" thickBot="1" x14ac:dyDescent="0.35">
      <c r="A45" s="18"/>
      <c r="B45" s="31" t="s">
        <v>32</v>
      </c>
      <c r="C45" s="113" t="str">
        <f>$C$39</f>
        <v/>
      </c>
      <c r="D45" s="114"/>
      <c r="E45" s="114"/>
      <c r="F45" s="114"/>
      <c r="G45" s="114"/>
      <c r="H45" s="115"/>
      <c r="I45" s="14" t="s">
        <v>36</v>
      </c>
      <c r="J45" s="68" t="str">
        <f>IF($C$39="", "", $N$18)</f>
        <v/>
      </c>
      <c r="K45" s="70"/>
      <c r="L45" s="14" t="s">
        <v>33</v>
      </c>
      <c r="M45" s="68" t="str">
        <f>IFERROR(IF($C$45="", "", $J$19), "")</f>
        <v/>
      </c>
      <c r="N45" s="70"/>
      <c r="O45" s="10"/>
      <c r="P45" s="10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t="6.75" customHeight="1" thickBot="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0"/>
      <c r="P46" s="10"/>
      <c r="Q46" s="18"/>
      <c r="R46" s="18"/>
      <c r="S46" s="18"/>
      <c r="Z46" s="18"/>
      <c r="AA46" s="18"/>
      <c r="AB46" s="18"/>
      <c r="AC46" s="18"/>
      <c r="AD46" s="18"/>
    </row>
    <row r="47" spans="1:30" ht="9" customHeight="1" x14ac:dyDescent="0.3">
      <c r="A47" s="18"/>
      <c r="B47" s="31" t="s">
        <v>32</v>
      </c>
      <c r="C47" s="101" t="str">
        <f>IFERROR(ROUNDDOWN($C$45*$J$45/$M$45, -1), "")</f>
        <v/>
      </c>
      <c r="D47" s="102"/>
      <c r="E47" s="102"/>
      <c r="F47" s="102"/>
      <c r="G47" s="102"/>
      <c r="H47" s="103"/>
      <c r="I47" s="59" t="s">
        <v>38</v>
      </c>
      <c r="J47" s="60"/>
      <c r="K47" s="60"/>
      <c r="L47" s="60"/>
      <c r="M47" s="60"/>
      <c r="N47" s="18"/>
      <c r="O47" s="10"/>
      <c r="P47" s="10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ht="13.5" customHeight="1" thickBot="1" x14ac:dyDescent="0.35">
      <c r="A48" s="18"/>
      <c r="B48" s="18"/>
      <c r="C48" s="107"/>
      <c r="D48" s="108"/>
      <c r="E48" s="108"/>
      <c r="F48" s="108"/>
      <c r="G48" s="108"/>
      <c r="H48" s="109"/>
      <c r="I48" s="59"/>
      <c r="J48" s="60"/>
      <c r="K48" s="60"/>
      <c r="L48" s="60"/>
      <c r="M48" s="60"/>
      <c r="N48" s="18"/>
      <c r="O48" s="10"/>
      <c r="P48" s="10"/>
      <c r="Q48" s="18"/>
      <c r="R48" s="18"/>
      <c r="X48" s="18"/>
      <c r="Y48" s="18"/>
      <c r="Z48" s="18"/>
      <c r="AA48" s="18"/>
      <c r="AB48" s="18"/>
      <c r="AC48" s="18"/>
      <c r="AD48" s="18"/>
    </row>
    <row r="49" spans="1:30" ht="13.5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0"/>
      <c r="P49" s="10"/>
      <c r="Q49" s="18"/>
      <c r="R49" s="18"/>
      <c r="X49" s="18"/>
      <c r="Y49" s="18"/>
      <c r="Z49" s="18"/>
      <c r="AA49" s="18"/>
      <c r="AB49" s="18"/>
      <c r="AC49" s="18"/>
      <c r="AD49" s="18"/>
    </row>
    <row r="50" spans="1:30" ht="9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0"/>
      <c r="P50" s="1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ht="17.25" customHeight="1" thickBot="1" x14ac:dyDescent="0.35">
      <c r="A51" s="2"/>
      <c r="B51" s="49" t="s">
        <v>47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18"/>
    </row>
    <row r="52" spans="1:30" ht="13.5" customHeight="1" x14ac:dyDescent="0.3">
      <c r="B52" s="52" t="s">
        <v>46</v>
      </c>
      <c r="C52" s="53"/>
      <c r="D52" s="47">
        <v>1</v>
      </c>
      <c r="E52" s="47"/>
      <c r="F52" s="47">
        <v>2</v>
      </c>
      <c r="G52" s="47"/>
      <c r="H52" s="47">
        <v>3</v>
      </c>
      <c r="I52" s="47"/>
      <c r="J52" s="47">
        <v>4</v>
      </c>
      <c r="K52" s="47"/>
      <c r="L52" s="47">
        <v>5</v>
      </c>
      <c r="M52" s="47"/>
      <c r="N52" s="47">
        <v>6</v>
      </c>
      <c r="O52" s="47"/>
      <c r="P52" s="47">
        <v>7</v>
      </c>
      <c r="Q52" s="47"/>
      <c r="R52" s="47">
        <v>8</v>
      </c>
      <c r="S52" s="47"/>
      <c r="T52" s="47">
        <v>9</v>
      </c>
      <c r="U52" s="47"/>
      <c r="V52" s="47">
        <v>10</v>
      </c>
      <c r="W52" s="47"/>
      <c r="X52" s="47">
        <v>11</v>
      </c>
      <c r="Y52" s="47"/>
      <c r="Z52" s="47">
        <v>12</v>
      </c>
      <c r="AA52" s="47"/>
      <c r="AB52" s="47">
        <v>13</v>
      </c>
      <c r="AC52" s="48"/>
      <c r="AD52" s="3"/>
    </row>
    <row r="53" spans="1:30" ht="13.5" customHeight="1" x14ac:dyDescent="0.3">
      <c r="B53" s="4" t="s">
        <v>15</v>
      </c>
      <c r="C53" s="5">
        <v>1</v>
      </c>
      <c r="D53" s="54">
        <v>800</v>
      </c>
      <c r="E53" s="54"/>
      <c r="F53" s="54">
        <v>800</v>
      </c>
      <c r="G53" s="54"/>
      <c r="H53" s="54">
        <v>800</v>
      </c>
      <c r="I53" s="54"/>
      <c r="J53" s="54">
        <v>800</v>
      </c>
      <c r="K53" s="54"/>
      <c r="L53" s="54">
        <v>800</v>
      </c>
      <c r="M53" s="54"/>
      <c r="N53" s="54">
        <v>900</v>
      </c>
      <c r="O53" s="54"/>
      <c r="P53" s="54">
        <v>1000</v>
      </c>
      <c r="Q53" s="54"/>
      <c r="R53" s="54">
        <v>1100</v>
      </c>
      <c r="S53" s="54"/>
      <c r="T53" s="54">
        <v>1200</v>
      </c>
      <c r="U53" s="54"/>
      <c r="V53" s="54">
        <v>1300</v>
      </c>
      <c r="W53" s="54"/>
      <c r="X53" s="54">
        <v>1400</v>
      </c>
      <c r="Y53" s="54"/>
      <c r="Z53" s="54">
        <v>1500</v>
      </c>
      <c r="AA53" s="54"/>
      <c r="AB53" s="54">
        <v>1600</v>
      </c>
      <c r="AC53" s="55"/>
      <c r="AD53" s="10"/>
    </row>
    <row r="54" spans="1:30" ht="13.5" customHeight="1" x14ac:dyDescent="0.3">
      <c r="B54" s="4" t="s">
        <v>15</v>
      </c>
      <c r="C54" s="5">
        <v>2</v>
      </c>
      <c r="D54" s="54">
        <v>400</v>
      </c>
      <c r="E54" s="54"/>
      <c r="F54" s="54">
        <v>500</v>
      </c>
      <c r="G54" s="54"/>
      <c r="H54" s="54">
        <v>600</v>
      </c>
      <c r="I54" s="54"/>
      <c r="J54" s="54">
        <v>700</v>
      </c>
      <c r="K54" s="54"/>
      <c r="L54" s="54">
        <v>800</v>
      </c>
      <c r="M54" s="54"/>
      <c r="N54" s="54">
        <v>900</v>
      </c>
      <c r="O54" s="54"/>
      <c r="P54" s="54">
        <v>1000</v>
      </c>
      <c r="Q54" s="54"/>
      <c r="R54" s="54">
        <v>1100</v>
      </c>
      <c r="S54" s="54"/>
      <c r="T54" s="54">
        <v>1200</v>
      </c>
      <c r="U54" s="54"/>
      <c r="V54" s="54">
        <v>1300</v>
      </c>
      <c r="W54" s="54"/>
      <c r="X54" s="54">
        <v>1400</v>
      </c>
      <c r="Y54" s="54"/>
      <c r="Z54" s="54">
        <v>1500</v>
      </c>
      <c r="AA54" s="54"/>
      <c r="AB54" s="54">
        <v>1600</v>
      </c>
      <c r="AC54" s="55"/>
      <c r="AD54" s="10"/>
    </row>
    <row r="55" spans="1:30" ht="13.5" customHeight="1" thickBot="1" x14ac:dyDescent="0.35">
      <c r="B55" s="6" t="s">
        <v>15</v>
      </c>
      <c r="C55" s="7">
        <v>3</v>
      </c>
      <c r="D55" s="50">
        <v>400</v>
      </c>
      <c r="E55" s="50"/>
      <c r="F55" s="50">
        <v>500</v>
      </c>
      <c r="G55" s="50"/>
      <c r="H55" s="50">
        <v>600</v>
      </c>
      <c r="I55" s="50"/>
      <c r="J55" s="50">
        <v>700</v>
      </c>
      <c r="K55" s="50"/>
      <c r="L55" s="50">
        <v>800</v>
      </c>
      <c r="M55" s="50"/>
      <c r="N55" s="50">
        <v>900</v>
      </c>
      <c r="O55" s="50"/>
      <c r="P55" s="50">
        <v>1000</v>
      </c>
      <c r="Q55" s="50"/>
      <c r="R55" s="50">
        <v>1100</v>
      </c>
      <c r="S55" s="50"/>
      <c r="T55" s="50">
        <v>1200</v>
      </c>
      <c r="U55" s="50"/>
      <c r="V55" s="50">
        <v>1300</v>
      </c>
      <c r="W55" s="50"/>
      <c r="X55" s="50">
        <v>1400</v>
      </c>
      <c r="Y55" s="50"/>
      <c r="Z55" s="50">
        <v>1500</v>
      </c>
      <c r="AA55" s="50"/>
      <c r="AB55" s="50">
        <v>1600</v>
      </c>
      <c r="AC55" s="51"/>
      <c r="AD55" s="10"/>
    </row>
    <row r="56" spans="1:30" ht="13.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13.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13.5" customHeight="1" x14ac:dyDescent="0.3"/>
    <row r="59" spans="1:30" ht="13.5" customHeight="1" x14ac:dyDescent="0.3"/>
    <row r="60" spans="1:30" ht="13.5" customHeight="1" x14ac:dyDescent="0.3"/>
    <row r="61" spans="1:30" ht="13.5" customHeight="1" x14ac:dyDescent="0.3"/>
  </sheetData>
  <mergeCells count="152">
    <mergeCell ref="V55:W55"/>
    <mergeCell ref="X55:Y55"/>
    <mergeCell ref="Z55:AA55"/>
    <mergeCell ref="AB55:AC55"/>
    <mergeCell ref="AB54:AC54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P54:Q54"/>
    <mergeCell ref="R54:S54"/>
    <mergeCell ref="T54:U54"/>
    <mergeCell ref="V54:W54"/>
    <mergeCell ref="X54:Y54"/>
    <mergeCell ref="Z54:AA54"/>
    <mergeCell ref="V53:W53"/>
    <mergeCell ref="X53:Y53"/>
    <mergeCell ref="Z53:AA53"/>
    <mergeCell ref="AB53:AC53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C47:H48"/>
    <mergeCell ref="I47:M48"/>
    <mergeCell ref="B51:AC51"/>
    <mergeCell ref="B52:C52"/>
    <mergeCell ref="D52:E52"/>
    <mergeCell ref="F52:G52"/>
    <mergeCell ref="H52:I52"/>
    <mergeCell ref="J52:K52"/>
    <mergeCell ref="L52:M52"/>
    <mergeCell ref="N52:O52"/>
    <mergeCell ref="AB52:AC52"/>
    <mergeCell ref="P52:Q52"/>
    <mergeCell ref="R52:S52"/>
    <mergeCell ref="T52:U52"/>
    <mergeCell ref="V52:W52"/>
    <mergeCell ref="X52:Y52"/>
    <mergeCell ref="Z52:AA52"/>
    <mergeCell ref="AB39:AC39"/>
    <mergeCell ref="S41:W43"/>
    <mergeCell ref="X41:AB43"/>
    <mergeCell ref="C45:H45"/>
    <mergeCell ref="J45:K45"/>
    <mergeCell ref="M45:N45"/>
    <mergeCell ref="C37:H37"/>
    <mergeCell ref="J37:K37"/>
    <mergeCell ref="C39:H39"/>
    <mergeCell ref="I39:M39"/>
    <mergeCell ref="S39:W39"/>
    <mergeCell ref="Y39:Z39"/>
    <mergeCell ref="A28:H29"/>
    <mergeCell ref="I28:V29"/>
    <mergeCell ref="B31:N31"/>
    <mergeCell ref="R31:AC31"/>
    <mergeCell ref="B32:N32"/>
    <mergeCell ref="Q32:AD32"/>
    <mergeCell ref="F24:G24"/>
    <mergeCell ref="N24:O24"/>
    <mergeCell ref="R24:T24"/>
    <mergeCell ref="V24:Y24"/>
    <mergeCell ref="AA24:AC24"/>
    <mergeCell ref="F25:G25"/>
    <mergeCell ref="N25:O25"/>
    <mergeCell ref="R25:T25"/>
    <mergeCell ref="V25:Y25"/>
    <mergeCell ref="AA25:AC25"/>
    <mergeCell ref="N22:O22"/>
    <mergeCell ref="R22:T22"/>
    <mergeCell ref="V22:Y22"/>
    <mergeCell ref="AA22:AC22"/>
    <mergeCell ref="F23:G23"/>
    <mergeCell ref="N23:O23"/>
    <mergeCell ref="R23:T23"/>
    <mergeCell ref="V23:Y23"/>
    <mergeCell ref="AA23:AC23"/>
    <mergeCell ref="B18:D18"/>
    <mergeCell ref="F18:G18"/>
    <mergeCell ref="N18:O18"/>
    <mergeCell ref="R18:T18"/>
    <mergeCell ref="V18:Y18"/>
    <mergeCell ref="R20:T20"/>
    <mergeCell ref="V20:Y20"/>
    <mergeCell ref="AA20:AC20"/>
    <mergeCell ref="F21:G21"/>
    <mergeCell ref="N21:O21"/>
    <mergeCell ref="R21:T21"/>
    <mergeCell ref="V21:Y21"/>
    <mergeCell ref="AA21:AC21"/>
    <mergeCell ref="AA18:AC18"/>
    <mergeCell ref="F19:G19"/>
    <mergeCell ref="J19:K25"/>
    <mergeCell ref="L19:L25"/>
    <mergeCell ref="N19:O19"/>
    <mergeCell ref="R19:T19"/>
    <mergeCell ref="V19:Y19"/>
    <mergeCell ref="AA19:AC19"/>
    <mergeCell ref="F20:G20"/>
    <mergeCell ref="N20:O20"/>
    <mergeCell ref="F22:G22"/>
    <mergeCell ref="F10:H10"/>
    <mergeCell ref="R10:S10"/>
    <mergeCell ref="V10:X10"/>
    <mergeCell ref="F11:H11"/>
    <mergeCell ref="R11:S11"/>
    <mergeCell ref="V11:X11"/>
    <mergeCell ref="J15:P15"/>
    <mergeCell ref="R15:AC15"/>
    <mergeCell ref="F17:H17"/>
    <mergeCell ref="U17:Y17"/>
    <mergeCell ref="Z17:AD17"/>
    <mergeCell ref="F2:K2"/>
    <mergeCell ref="S2:U2"/>
    <mergeCell ref="F4:H4"/>
    <mergeCell ref="F6:M6"/>
    <mergeCell ref="N6:Q6"/>
    <mergeCell ref="R6:T6"/>
    <mergeCell ref="V6:X6"/>
    <mergeCell ref="Z6:AD6"/>
    <mergeCell ref="F7:H7"/>
    <mergeCell ref="R7:S7"/>
    <mergeCell ref="V7:X7"/>
    <mergeCell ref="Z7:AD13"/>
    <mergeCell ref="F8:H8"/>
    <mergeCell ref="R8:S8"/>
    <mergeCell ref="V8:X8"/>
    <mergeCell ref="F9:H9"/>
    <mergeCell ref="F12:H12"/>
    <mergeCell ref="R12:S12"/>
    <mergeCell ref="V12:X12"/>
    <mergeCell ref="F13:H13"/>
    <mergeCell ref="R13:S13"/>
    <mergeCell ref="V13:X13"/>
    <mergeCell ref="R9:S9"/>
    <mergeCell ref="V9:X9"/>
  </mergeCells>
  <phoneticPr fontId="2" type="noConversion"/>
  <pageMargins left="0.48958333333333331" right="0.26041666666666669" top="0.75" bottom="0.75" header="0.3" footer="0.3"/>
  <pageSetup paperSize="9" orientation="portrait" r:id="rId1"/>
  <headerFooter>
    <oddHeader>&amp;C&amp;"HY견고딕,굵게"&amp;16재학생단계 일학습병행제 기업현장교사 수당신청서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view="pageBreakPreview" zoomScale="145" zoomScaleSheetLayoutView="145" zoomScalePageLayoutView="70" workbookViewId="0"/>
  </sheetViews>
  <sheetFormatPr defaultColWidth="9" defaultRowHeight="16.5" x14ac:dyDescent="0.3"/>
  <cols>
    <col min="1" max="1" width="2.875" style="11" customWidth="1"/>
    <col min="2" max="2" width="3.5" style="11" customWidth="1"/>
    <col min="3" max="30" width="2.875" style="11" customWidth="1"/>
    <col min="31" max="31" width="2.875" style="11" hidden="1" customWidth="1"/>
    <col min="32" max="32" width="3.875" style="11" hidden="1" customWidth="1"/>
    <col min="33" max="33" width="9" style="11" hidden="1" customWidth="1"/>
    <col min="34" max="16384" width="9" style="11"/>
  </cols>
  <sheetData>
    <row r="1" spans="1:32" ht="9.75" customHeight="1" thickBo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2" ht="29.25" customHeight="1" thickBot="1" x14ac:dyDescent="0.35">
      <c r="A2" s="12" t="s">
        <v>21</v>
      </c>
      <c r="B2" s="13" t="s">
        <v>0</v>
      </c>
      <c r="C2" s="13"/>
      <c r="D2" s="13"/>
      <c r="E2" s="10"/>
      <c r="F2" s="56" t="s">
        <v>75</v>
      </c>
      <c r="G2" s="57"/>
      <c r="H2" s="57"/>
      <c r="I2" s="57"/>
      <c r="J2" s="57"/>
      <c r="K2" s="58"/>
      <c r="L2" s="15"/>
      <c r="M2" s="15"/>
      <c r="N2" s="12" t="s">
        <v>21</v>
      </c>
      <c r="O2" s="13" t="s">
        <v>1</v>
      </c>
      <c r="P2" s="10"/>
      <c r="Q2" s="10"/>
      <c r="R2" s="10"/>
      <c r="S2" s="56">
        <v>2018</v>
      </c>
      <c r="T2" s="57"/>
      <c r="U2" s="58"/>
      <c r="V2" s="10" t="s">
        <v>11</v>
      </c>
      <c r="W2" s="8">
        <v>3</v>
      </c>
      <c r="X2" s="10" t="s">
        <v>12</v>
      </c>
      <c r="Z2" s="10"/>
      <c r="AA2" s="16"/>
      <c r="AB2" s="13" t="s">
        <v>42</v>
      </c>
      <c r="AC2" s="13"/>
      <c r="AD2" s="17"/>
    </row>
    <row r="3" spans="1:32" ht="6" customHeight="1" thickBot="1" x14ac:dyDescent="0.35">
      <c r="A3" s="10"/>
      <c r="B3" s="13"/>
      <c r="C3" s="13"/>
      <c r="D3" s="13"/>
      <c r="E3" s="10"/>
      <c r="F3" s="14"/>
      <c r="G3" s="14"/>
      <c r="H3" s="14"/>
      <c r="I3" s="14"/>
      <c r="J3" s="14"/>
      <c r="K3" s="14"/>
      <c r="L3" s="14"/>
      <c r="M3" s="14"/>
      <c r="N3" s="10"/>
      <c r="O3" s="10"/>
      <c r="P3" s="10"/>
      <c r="Q3" s="10"/>
      <c r="R3" s="10"/>
      <c r="S3" s="10"/>
      <c r="T3" s="14"/>
      <c r="U3" s="14"/>
      <c r="V3" s="14"/>
      <c r="W3" s="10"/>
      <c r="X3" s="14"/>
      <c r="Y3" s="14"/>
      <c r="Z3" s="10"/>
      <c r="AA3" s="13"/>
      <c r="AB3" s="13"/>
      <c r="AC3" s="13"/>
      <c r="AD3" s="13"/>
    </row>
    <row r="4" spans="1:32" ht="27" customHeight="1" thickBot="1" x14ac:dyDescent="0.35">
      <c r="A4" s="12" t="s">
        <v>21</v>
      </c>
      <c r="B4" s="13" t="s">
        <v>2</v>
      </c>
      <c r="C4" s="13"/>
      <c r="D4" s="13"/>
      <c r="E4" s="10"/>
      <c r="F4" s="56">
        <v>2014</v>
      </c>
      <c r="G4" s="57"/>
      <c r="H4" s="58"/>
      <c r="I4" s="10" t="s">
        <v>11</v>
      </c>
      <c r="J4" s="8">
        <v>3</v>
      </c>
      <c r="K4" s="18" t="s">
        <v>12</v>
      </c>
      <c r="L4" s="8">
        <v>19</v>
      </c>
      <c r="M4" s="18" t="s">
        <v>13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9"/>
      <c r="AB4" s="13" t="s">
        <v>43</v>
      </c>
      <c r="AC4" s="17"/>
      <c r="AD4" s="17"/>
    </row>
    <row r="5" spans="1:32" ht="13.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2" ht="13.5" customHeight="1" thickBot="1" x14ac:dyDescent="0.35">
      <c r="A6" s="10"/>
      <c r="B6" s="10"/>
      <c r="C6" s="10"/>
      <c r="D6" s="10"/>
      <c r="E6" s="10"/>
      <c r="F6" s="78" t="s">
        <v>19</v>
      </c>
      <c r="G6" s="78"/>
      <c r="H6" s="78"/>
      <c r="I6" s="78"/>
      <c r="J6" s="78"/>
      <c r="K6" s="78"/>
      <c r="L6" s="78"/>
      <c r="M6" s="78"/>
      <c r="N6" s="78" t="s">
        <v>20</v>
      </c>
      <c r="O6" s="78"/>
      <c r="P6" s="78"/>
      <c r="Q6" s="78"/>
      <c r="R6" s="88" t="s">
        <v>10</v>
      </c>
      <c r="S6" s="88"/>
      <c r="T6" s="88"/>
      <c r="U6" s="10"/>
      <c r="V6" s="78" t="s">
        <v>16</v>
      </c>
      <c r="W6" s="78"/>
      <c r="X6" s="78"/>
      <c r="Y6" s="10"/>
      <c r="Z6" s="88" t="s">
        <v>22</v>
      </c>
      <c r="AA6" s="88"/>
      <c r="AB6" s="88"/>
      <c r="AC6" s="88"/>
      <c r="AD6" s="88"/>
    </row>
    <row r="7" spans="1:32" ht="20.25" customHeight="1" thickBot="1" x14ac:dyDescent="0.35">
      <c r="A7" s="12" t="s">
        <v>21</v>
      </c>
      <c r="B7" s="10" t="s">
        <v>3</v>
      </c>
      <c r="C7" s="10"/>
      <c r="D7" s="10"/>
      <c r="E7" s="10"/>
      <c r="F7" s="56">
        <v>2017</v>
      </c>
      <c r="G7" s="57"/>
      <c r="H7" s="58"/>
      <c r="I7" s="10" t="s">
        <v>11</v>
      </c>
      <c r="J7" s="8">
        <v>4</v>
      </c>
      <c r="K7" s="10" t="s">
        <v>12</v>
      </c>
      <c r="L7" s="8">
        <v>19</v>
      </c>
      <c r="M7" s="10" t="s">
        <v>13</v>
      </c>
      <c r="N7" s="10"/>
      <c r="O7" s="8">
        <v>12</v>
      </c>
      <c r="P7" s="10" t="s">
        <v>14</v>
      </c>
      <c r="Q7" s="10"/>
      <c r="R7" s="96" t="s">
        <v>15</v>
      </c>
      <c r="S7" s="97"/>
      <c r="T7" s="20" t="str">
        <f>IF($V7="", "-", IF(AND($F7=2016, $J7&gt;=8), "2", IF($F7&gt;=2017, "2", "1")))</f>
        <v>2</v>
      </c>
      <c r="U7" s="10"/>
      <c r="V7" s="98">
        <f>IFERROR((($F$4&amp;"-"&amp;$J$4&amp;"-"&amp;$L$4)*-1)-(($F7&amp;"-"&amp;$J7&amp;"-"&amp;$L7)*-1), "")</f>
        <v>1127</v>
      </c>
      <c r="W7" s="99"/>
      <c r="X7" s="100"/>
      <c r="Y7" s="10"/>
      <c r="Z7" s="79">
        <f>IF(MIN($AF$7:$AF$13)=0, "-", MIN($AF$7:$AF$13))</f>
        <v>2</v>
      </c>
      <c r="AA7" s="80"/>
      <c r="AB7" s="80"/>
      <c r="AC7" s="80"/>
      <c r="AD7" s="81"/>
      <c r="AF7" s="11">
        <f>IFERROR(VALUE($T7), "")</f>
        <v>2</v>
      </c>
    </row>
    <row r="8" spans="1:32" ht="20.25" customHeight="1" thickBot="1" x14ac:dyDescent="0.35">
      <c r="A8" s="12" t="s">
        <v>21</v>
      </c>
      <c r="B8" s="10" t="s">
        <v>4</v>
      </c>
      <c r="C8" s="10"/>
      <c r="D8" s="10"/>
      <c r="E8" s="10"/>
      <c r="F8" s="56">
        <v>2017</v>
      </c>
      <c r="G8" s="57"/>
      <c r="H8" s="58"/>
      <c r="I8" s="10" t="s">
        <v>11</v>
      </c>
      <c r="J8" s="8">
        <v>4</v>
      </c>
      <c r="K8" s="10" t="s">
        <v>12</v>
      </c>
      <c r="L8" s="8">
        <v>20</v>
      </c>
      <c r="M8" s="10" t="s">
        <v>13</v>
      </c>
      <c r="N8" s="10"/>
      <c r="O8" s="8">
        <v>23</v>
      </c>
      <c r="P8" s="10" t="s">
        <v>14</v>
      </c>
      <c r="Q8" s="10"/>
      <c r="R8" s="96" t="s">
        <v>15</v>
      </c>
      <c r="S8" s="97"/>
      <c r="T8" s="20" t="str">
        <f t="shared" ref="T8:T13" si="0">IF($V8="", "-", IF(AND($F8=2016, $J8&gt;=8), "2", IF($F8&gt;=2017, "2", "1")))</f>
        <v>2</v>
      </c>
      <c r="U8" s="10"/>
      <c r="V8" s="98">
        <f t="shared" ref="V8:V13" si="1">IFERROR((($F$4&amp;"-"&amp;$J$4&amp;"-"&amp;$L$4)*-1)-(($F8&amp;"-"&amp;$J8&amp;"-"&amp;$L8)*-1), "")</f>
        <v>1128</v>
      </c>
      <c r="W8" s="99"/>
      <c r="X8" s="100"/>
      <c r="Y8" s="10"/>
      <c r="Z8" s="82"/>
      <c r="AA8" s="83"/>
      <c r="AB8" s="83"/>
      <c r="AC8" s="83"/>
      <c r="AD8" s="84"/>
      <c r="AF8" s="11">
        <f t="shared" ref="AF8:AF12" si="2">IFERROR(VALUE($T8), "")</f>
        <v>2</v>
      </c>
    </row>
    <row r="9" spans="1:32" ht="20.25" customHeight="1" thickBot="1" x14ac:dyDescent="0.35">
      <c r="A9" s="12" t="s">
        <v>21</v>
      </c>
      <c r="B9" s="10" t="s">
        <v>5</v>
      </c>
      <c r="C9" s="10"/>
      <c r="D9" s="10"/>
      <c r="E9" s="10"/>
      <c r="F9" s="56"/>
      <c r="G9" s="57"/>
      <c r="H9" s="58"/>
      <c r="I9" s="10" t="s">
        <v>11</v>
      </c>
      <c r="J9" s="8"/>
      <c r="K9" s="10" t="s">
        <v>12</v>
      </c>
      <c r="L9" s="8"/>
      <c r="M9" s="10" t="s">
        <v>13</v>
      </c>
      <c r="N9" s="10"/>
      <c r="O9" s="8"/>
      <c r="P9" s="10" t="s">
        <v>14</v>
      </c>
      <c r="Q9" s="10"/>
      <c r="R9" s="96" t="s">
        <v>15</v>
      </c>
      <c r="S9" s="97"/>
      <c r="T9" s="20" t="str">
        <f t="shared" si="0"/>
        <v>-</v>
      </c>
      <c r="U9" s="10"/>
      <c r="V9" s="98" t="str">
        <f t="shared" si="1"/>
        <v/>
      </c>
      <c r="W9" s="99"/>
      <c r="X9" s="100"/>
      <c r="Y9" s="10"/>
      <c r="Z9" s="82"/>
      <c r="AA9" s="83"/>
      <c r="AB9" s="83"/>
      <c r="AC9" s="83"/>
      <c r="AD9" s="84"/>
      <c r="AF9" s="11" t="str">
        <f t="shared" si="2"/>
        <v/>
      </c>
    </row>
    <row r="10" spans="1:32" ht="20.25" customHeight="1" thickBot="1" x14ac:dyDescent="0.35">
      <c r="A10" s="12" t="s">
        <v>21</v>
      </c>
      <c r="B10" s="10" t="s">
        <v>6</v>
      </c>
      <c r="C10" s="10"/>
      <c r="D10" s="10"/>
      <c r="E10" s="10"/>
      <c r="F10" s="56"/>
      <c r="G10" s="57"/>
      <c r="H10" s="58"/>
      <c r="I10" s="10" t="s">
        <v>11</v>
      </c>
      <c r="J10" s="8"/>
      <c r="K10" s="10" t="s">
        <v>12</v>
      </c>
      <c r="L10" s="8"/>
      <c r="M10" s="10" t="s">
        <v>13</v>
      </c>
      <c r="N10" s="10"/>
      <c r="O10" s="8"/>
      <c r="P10" s="10" t="s">
        <v>14</v>
      </c>
      <c r="Q10" s="10"/>
      <c r="R10" s="96" t="s">
        <v>15</v>
      </c>
      <c r="S10" s="97"/>
      <c r="T10" s="20" t="str">
        <f t="shared" si="0"/>
        <v>-</v>
      </c>
      <c r="U10" s="10"/>
      <c r="V10" s="98" t="str">
        <f t="shared" si="1"/>
        <v/>
      </c>
      <c r="W10" s="99"/>
      <c r="X10" s="100"/>
      <c r="Y10" s="10"/>
      <c r="Z10" s="82"/>
      <c r="AA10" s="83"/>
      <c r="AB10" s="83"/>
      <c r="AC10" s="83"/>
      <c r="AD10" s="84"/>
      <c r="AF10" s="11" t="str">
        <f t="shared" si="2"/>
        <v/>
      </c>
    </row>
    <row r="11" spans="1:32" ht="20.25" customHeight="1" thickBot="1" x14ac:dyDescent="0.35">
      <c r="A11" s="12" t="s">
        <v>21</v>
      </c>
      <c r="B11" s="10" t="s">
        <v>7</v>
      </c>
      <c r="C11" s="10"/>
      <c r="D11" s="10"/>
      <c r="E11" s="10"/>
      <c r="F11" s="56"/>
      <c r="G11" s="57"/>
      <c r="H11" s="58"/>
      <c r="I11" s="10" t="s">
        <v>11</v>
      </c>
      <c r="J11" s="8"/>
      <c r="K11" s="10" t="s">
        <v>12</v>
      </c>
      <c r="L11" s="8"/>
      <c r="M11" s="10" t="s">
        <v>13</v>
      </c>
      <c r="N11" s="10"/>
      <c r="O11" s="8"/>
      <c r="P11" s="10" t="s">
        <v>14</v>
      </c>
      <c r="Q11" s="10"/>
      <c r="R11" s="96" t="s">
        <v>15</v>
      </c>
      <c r="S11" s="97"/>
      <c r="T11" s="20" t="str">
        <f t="shared" si="0"/>
        <v>-</v>
      </c>
      <c r="U11" s="10"/>
      <c r="V11" s="98" t="str">
        <f t="shared" si="1"/>
        <v/>
      </c>
      <c r="W11" s="99"/>
      <c r="X11" s="100"/>
      <c r="Y11" s="10"/>
      <c r="Z11" s="82"/>
      <c r="AA11" s="83"/>
      <c r="AB11" s="83"/>
      <c r="AC11" s="83"/>
      <c r="AD11" s="84"/>
      <c r="AF11" s="11" t="str">
        <f t="shared" si="2"/>
        <v/>
      </c>
    </row>
    <row r="12" spans="1:32" ht="20.25" customHeight="1" thickBot="1" x14ac:dyDescent="0.35">
      <c r="A12" s="12" t="s">
        <v>21</v>
      </c>
      <c r="B12" s="10" t="s">
        <v>8</v>
      </c>
      <c r="C12" s="10"/>
      <c r="D12" s="10"/>
      <c r="E12" s="10"/>
      <c r="F12" s="56"/>
      <c r="G12" s="57"/>
      <c r="H12" s="58"/>
      <c r="I12" s="10" t="s">
        <v>11</v>
      </c>
      <c r="J12" s="8"/>
      <c r="K12" s="10" t="s">
        <v>12</v>
      </c>
      <c r="L12" s="8"/>
      <c r="M12" s="10" t="s">
        <v>13</v>
      </c>
      <c r="N12" s="10"/>
      <c r="O12" s="8"/>
      <c r="P12" s="10" t="s">
        <v>14</v>
      </c>
      <c r="Q12" s="10"/>
      <c r="R12" s="96" t="s">
        <v>15</v>
      </c>
      <c r="S12" s="97"/>
      <c r="T12" s="20" t="str">
        <f t="shared" si="0"/>
        <v>-</v>
      </c>
      <c r="U12" s="10"/>
      <c r="V12" s="98" t="str">
        <f t="shared" si="1"/>
        <v/>
      </c>
      <c r="W12" s="99"/>
      <c r="X12" s="100"/>
      <c r="Y12" s="10"/>
      <c r="Z12" s="82"/>
      <c r="AA12" s="83"/>
      <c r="AB12" s="83"/>
      <c r="AC12" s="83"/>
      <c r="AD12" s="84"/>
      <c r="AF12" s="11" t="str">
        <f t="shared" si="2"/>
        <v/>
      </c>
    </row>
    <row r="13" spans="1:32" ht="20.25" customHeight="1" thickBot="1" x14ac:dyDescent="0.35">
      <c r="A13" s="12" t="s">
        <v>21</v>
      </c>
      <c r="B13" s="10" t="s">
        <v>9</v>
      </c>
      <c r="C13" s="10"/>
      <c r="D13" s="10"/>
      <c r="E13" s="10"/>
      <c r="F13" s="56"/>
      <c r="G13" s="57"/>
      <c r="H13" s="58"/>
      <c r="I13" s="10" t="s">
        <v>11</v>
      </c>
      <c r="J13" s="8"/>
      <c r="K13" s="10" t="s">
        <v>12</v>
      </c>
      <c r="L13" s="8"/>
      <c r="M13" s="10" t="s">
        <v>13</v>
      </c>
      <c r="N13" s="10"/>
      <c r="O13" s="8"/>
      <c r="P13" s="10" t="s">
        <v>14</v>
      </c>
      <c r="Q13" s="10"/>
      <c r="R13" s="96" t="s">
        <v>15</v>
      </c>
      <c r="S13" s="97"/>
      <c r="T13" s="20" t="str">
        <f t="shared" si="0"/>
        <v>-</v>
      </c>
      <c r="U13" s="10"/>
      <c r="V13" s="98" t="str">
        <f t="shared" si="1"/>
        <v/>
      </c>
      <c r="W13" s="99"/>
      <c r="X13" s="100"/>
      <c r="Y13" s="10"/>
      <c r="Z13" s="85"/>
      <c r="AA13" s="86"/>
      <c r="AB13" s="86"/>
      <c r="AC13" s="86"/>
      <c r="AD13" s="87"/>
      <c r="AF13" s="11" t="str">
        <f>IFERROR(VALUE($T13), "")</f>
        <v/>
      </c>
    </row>
    <row r="14" spans="1:32" ht="13.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21"/>
      <c r="AB14" s="21"/>
      <c r="AC14" s="21"/>
      <c r="AD14" s="21"/>
    </row>
    <row r="15" spans="1:32" ht="13.5" customHeight="1" x14ac:dyDescent="0.3">
      <c r="A15" s="10"/>
      <c r="B15" s="10"/>
      <c r="C15" s="10"/>
      <c r="D15" s="10"/>
      <c r="E15" s="10"/>
      <c r="F15" s="10"/>
      <c r="H15" s="12"/>
      <c r="I15" s="12"/>
      <c r="J15" s="34" t="s">
        <v>52</v>
      </c>
      <c r="K15" s="12"/>
      <c r="L15" s="12"/>
      <c r="M15" s="12"/>
      <c r="Q15" s="10"/>
      <c r="R15" s="78" t="s">
        <v>53</v>
      </c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21"/>
    </row>
    <row r="16" spans="1:32" ht="13.5" customHeight="1" x14ac:dyDescent="0.3">
      <c r="A16" s="10"/>
      <c r="B16" s="10"/>
      <c r="C16" s="10"/>
      <c r="D16" s="10"/>
      <c r="E16" s="10"/>
      <c r="F16" s="18"/>
      <c r="G16" s="18"/>
      <c r="H16" s="1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3" ht="17.25" customHeight="1" thickBot="1" x14ac:dyDescent="0.35">
      <c r="A17" s="10"/>
      <c r="B17" s="10"/>
      <c r="C17" s="10"/>
      <c r="D17" s="10"/>
      <c r="E17" s="10"/>
      <c r="G17" s="10" t="s">
        <v>26</v>
      </c>
      <c r="H17" s="10"/>
      <c r="K17" s="10" t="s">
        <v>25</v>
      </c>
      <c r="M17" s="10"/>
      <c r="R17" s="13" t="s">
        <v>49</v>
      </c>
      <c r="S17" s="13"/>
      <c r="T17" s="17"/>
      <c r="U17" s="78" t="s">
        <v>27</v>
      </c>
      <c r="V17" s="78"/>
      <c r="W17" s="78"/>
      <c r="X17" s="78"/>
      <c r="Y17" s="78"/>
      <c r="Z17" s="60" t="s">
        <v>48</v>
      </c>
      <c r="AA17" s="60"/>
      <c r="AB17" s="60"/>
      <c r="AC17" s="60"/>
      <c r="AD17" s="60"/>
    </row>
    <row r="18" spans="1:33" ht="18" customHeight="1" thickBot="1" x14ac:dyDescent="0.35">
      <c r="A18" s="10"/>
      <c r="B18" s="78" t="s">
        <v>24</v>
      </c>
      <c r="C18" s="78"/>
      <c r="D18" s="78"/>
      <c r="E18" s="10"/>
      <c r="G18" s="23"/>
      <c r="H18" s="24"/>
      <c r="K18" s="68">
        <f>IFERROR(MAX($K$19:$L$25),"")</f>
        <v>0</v>
      </c>
      <c r="L18" s="70"/>
      <c r="M18" s="10" t="s">
        <v>13</v>
      </c>
      <c r="R18" s="68">
        <f>SUM($R$19:$T$25)</f>
        <v>2176</v>
      </c>
      <c r="S18" s="69"/>
      <c r="T18" s="70"/>
      <c r="U18" s="10" t="s">
        <v>28</v>
      </c>
      <c r="V18" s="61">
        <f>SUM($V$19:$Y$25)</f>
        <v>1614</v>
      </c>
      <c r="W18" s="62"/>
      <c r="X18" s="62"/>
      <c r="Y18" s="63"/>
      <c r="Z18" s="10" t="s">
        <v>28</v>
      </c>
      <c r="AA18" s="68">
        <f>SUM($AA$19:$AC$25)</f>
        <v>160</v>
      </c>
      <c r="AB18" s="69"/>
      <c r="AC18" s="70"/>
      <c r="AD18" s="10" t="s">
        <v>28</v>
      </c>
      <c r="AF18" s="25">
        <v>1</v>
      </c>
      <c r="AG18" s="25">
        <v>31</v>
      </c>
    </row>
    <row r="19" spans="1:33" ht="18" customHeight="1" thickBot="1" x14ac:dyDescent="0.35">
      <c r="A19" s="12" t="s">
        <v>21</v>
      </c>
      <c r="B19" s="10" t="s">
        <v>3</v>
      </c>
      <c r="C19" s="10"/>
      <c r="D19" s="10"/>
      <c r="E19" s="10"/>
      <c r="G19" s="71">
        <f>IFERROR(VLOOKUP($W$2, $AF$18:$AG$29, 2), "NO!")</f>
        <v>31</v>
      </c>
      <c r="H19" s="72"/>
      <c r="I19" s="77" t="s">
        <v>13</v>
      </c>
      <c r="K19" s="56"/>
      <c r="L19" s="58"/>
      <c r="M19" s="10" t="s">
        <v>13</v>
      </c>
      <c r="R19" s="56">
        <v>1000</v>
      </c>
      <c r="S19" s="57"/>
      <c r="T19" s="58"/>
      <c r="U19" s="10" t="s">
        <v>28</v>
      </c>
      <c r="V19" s="61">
        <f>IFERROR(ROUND($R19/$O7*12,0), "")</f>
        <v>1000</v>
      </c>
      <c r="W19" s="62"/>
      <c r="X19" s="62"/>
      <c r="Y19" s="63"/>
      <c r="Z19" s="10" t="s">
        <v>28</v>
      </c>
      <c r="AA19" s="56">
        <v>70</v>
      </c>
      <c r="AB19" s="57"/>
      <c r="AC19" s="58"/>
      <c r="AD19" s="10" t="s">
        <v>28</v>
      </c>
      <c r="AF19" s="25">
        <v>2</v>
      </c>
      <c r="AG19" s="25">
        <v>28</v>
      </c>
    </row>
    <row r="20" spans="1:33" ht="18" customHeight="1" thickBot="1" x14ac:dyDescent="0.35">
      <c r="A20" s="12" t="s">
        <v>21</v>
      </c>
      <c r="B20" s="10" t="s">
        <v>4</v>
      </c>
      <c r="C20" s="10"/>
      <c r="D20" s="10"/>
      <c r="E20" s="10"/>
      <c r="G20" s="73"/>
      <c r="H20" s="74"/>
      <c r="I20" s="77"/>
      <c r="K20" s="56"/>
      <c r="L20" s="58"/>
      <c r="M20" s="10" t="s">
        <v>13</v>
      </c>
      <c r="R20" s="56">
        <v>1176</v>
      </c>
      <c r="S20" s="57"/>
      <c r="T20" s="58"/>
      <c r="U20" s="10" t="s">
        <v>28</v>
      </c>
      <c r="V20" s="61">
        <f t="shared" ref="V20:V25" si="3">IFERROR(ROUND($R20/$O8*12,0), "")</f>
        <v>614</v>
      </c>
      <c r="W20" s="62"/>
      <c r="X20" s="62"/>
      <c r="Y20" s="63"/>
      <c r="Z20" s="10" t="s">
        <v>28</v>
      </c>
      <c r="AA20" s="56">
        <v>90</v>
      </c>
      <c r="AB20" s="57"/>
      <c r="AC20" s="58"/>
      <c r="AD20" s="10" t="s">
        <v>28</v>
      </c>
      <c r="AF20" s="25">
        <v>3</v>
      </c>
      <c r="AG20" s="25">
        <v>31</v>
      </c>
    </row>
    <row r="21" spans="1:33" ht="18" customHeight="1" thickBot="1" x14ac:dyDescent="0.35">
      <c r="A21" s="12" t="s">
        <v>21</v>
      </c>
      <c r="B21" s="10" t="s">
        <v>5</v>
      </c>
      <c r="C21" s="10"/>
      <c r="D21" s="10"/>
      <c r="E21" s="10"/>
      <c r="G21" s="73"/>
      <c r="H21" s="74"/>
      <c r="I21" s="77"/>
      <c r="K21" s="56"/>
      <c r="L21" s="58"/>
      <c r="M21" s="10" t="s">
        <v>13</v>
      </c>
      <c r="R21" s="56"/>
      <c r="S21" s="57"/>
      <c r="T21" s="58"/>
      <c r="U21" s="10" t="s">
        <v>28</v>
      </c>
      <c r="V21" s="61" t="str">
        <f t="shared" si="3"/>
        <v/>
      </c>
      <c r="W21" s="62"/>
      <c r="X21" s="62"/>
      <c r="Y21" s="63"/>
      <c r="Z21" s="10" t="s">
        <v>28</v>
      </c>
      <c r="AA21" s="56"/>
      <c r="AB21" s="57"/>
      <c r="AC21" s="58"/>
      <c r="AD21" s="10" t="s">
        <v>28</v>
      </c>
      <c r="AF21" s="25">
        <v>4</v>
      </c>
      <c r="AG21" s="25">
        <v>30</v>
      </c>
    </row>
    <row r="22" spans="1:33" ht="18" customHeight="1" thickBot="1" x14ac:dyDescent="0.35">
      <c r="A22" s="12" t="s">
        <v>21</v>
      </c>
      <c r="B22" s="10" t="s">
        <v>6</v>
      </c>
      <c r="C22" s="10"/>
      <c r="D22" s="10"/>
      <c r="E22" s="10"/>
      <c r="G22" s="73"/>
      <c r="H22" s="74"/>
      <c r="I22" s="77"/>
      <c r="K22" s="56"/>
      <c r="L22" s="58"/>
      <c r="M22" s="10" t="s">
        <v>13</v>
      </c>
      <c r="R22" s="56"/>
      <c r="S22" s="57"/>
      <c r="T22" s="58"/>
      <c r="U22" s="10" t="s">
        <v>28</v>
      </c>
      <c r="V22" s="61" t="str">
        <f t="shared" si="3"/>
        <v/>
      </c>
      <c r="W22" s="62"/>
      <c r="X22" s="62"/>
      <c r="Y22" s="63"/>
      <c r="Z22" s="10" t="s">
        <v>28</v>
      </c>
      <c r="AA22" s="56"/>
      <c r="AB22" s="57"/>
      <c r="AC22" s="58"/>
      <c r="AD22" s="10" t="s">
        <v>28</v>
      </c>
      <c r="AF22" s="25">
        <v>5</v>
      </c>
      <c r="AG22" s="25">
        <v>31</v>
      </c>
    </row>
    <row r="23" spans="1:33" ht="18" customHeight="1" thickBot="1" x14ac:dyDescent="0.35">
      <c r="A23" s="12" t="s">
        <v>21</v>
      </c>
      <c r="B23" s="10" t="s">
        <v>7</v>
      </c>
      <c r="C23" s="10"/>
      <c r="D23" s="10"/>
      <c r="E23" s="10"/>
      <c r="G23" s="73"/>
      <c r="H23" s="74"/>
      <c r="I23" s="77"/>
      <c r="K23" s="56"/>
      <c r="L23" s="58"/>
      <c r="M23" s="10" t="s">
        <v>13</v>
      </c>
      <c r="R23" s="56"/>
      <c r="S23" s="57"/>
      <c r="T23" s="58"/>
      <c r="U23" s="10" t="s">
        <v>28</v>
      </c>
      <c r="V23" s="61" t="str">
        <f t="shared" si="3"/>
        <v/>
      </c>
      <c r="W23" s="62"/>
      <c r="X23" s="62"/>
      <c r="Y23" s="63"/>
      <c r="Z23" s="10" t="s">
        <v>28</v>
      </c>
      <c r="AA23" s="56"/>
      <c r="AB23" s="57"/>
      <c r="AC23" s="58"/>
      <c r="AD23" s="10" t="s">
        <v>28</v>
      </c>
      <c r="AF23" s="25">
        <v>6</v>
      </c>
      <c r="AG23" s="25">
        <v>30</v>
      </c>
    </row>
    <row r="24" spans="1:33" ht="18" customHeight="1" thickBot="1" x14ac:dyDescent="0.35">
      <c r="A24" s="12" t="s">
        <v>21</v>
      </c>
      <c r="B24" s="10" t="s">
        <v>8</v>
      </c>
      <c r="C24" s="10"/>
      <c r="D24" s="10"/>
      <c r="E24" s="10"/>
      <c r="G24" s="73"/>
      <c r="H24" s="74"/>
      <c r="I24" s="77"/>
      <c r="K24" s="56"/>
      <c r="L24" s="58"/>
      <c r="M24" s="10" t="s">
        <v>13</v>
      </c>
      <c r="R24" s="56"/>
      <c r="S24" s="57"/>
      <c r="T24" s="58"/>
      <c r="U24" s="10" t="s">
        <v>28</v>
      </c>
      <c r="V24" s="61" t="str">
        <f t="shared" si="3"/>
        <v/>
      </c>
      <c r="W24" s="62"/>
      <c r="X24" s="62"/>
      <c r="Y24" s="63"/>
      <c r="Z24" s="10" t="s">
        <v>28</v>
      </c>
      <c r="AA24" s="56"/>
      <c r="AB24" s="57"/>
      <c r="AC24" s="58"/>
      <c r="AD24" s="10" t="s">
        <v>28</v>
      </c>
      <c r="AF24" s="25">
        <v>7</v>
      </c>
      <c r="AG24" s="25">
        <v>31</v>
      </c>
    </row>
    <row r="25" spans="1:33" ht="18" customHeight="1" thickBot="1" x14ac:dyDescent="0.35">
      <c r="A25" s="12" t="s">
        <v>21</v>
      </c>
      <c r="B25" s="10" t="s">
        <v>9</v>
      </c>
      <c r="C25" s="10"/>
      <c r="D25" s="10"/>
      <c r="E25" s="10"/>
      <c r="G25" s="75"/>
      <c r="H25" s="76"/>
      <c r="I25" s="77"/>
      <c r="K25" s="56"/>
      <c r="L25" s="58"/>
      <c r="M25" s="10" t="s">
        <v>13</v>
      </c>
      <c r="R25" s="56"/>
      <c r="S25" s="57"/>
      <c r="T25" s="58"/>
      <c r="U25" s="10" t="s">
        <v>28</v>
      </c>
      <c r="V25" s="61" t="str">
        <f t="shared" si="3"/>
        <v/>
      </c>
      <c r="W25" s="62"/>
      <c r="X25" s="62"/>
      <c r="Y25" s="63"/>
      <c r="Z25" s="10" t="s">
        <v>28</v>
      </c>
      <c r="AA25" s="56"/>
      <c r="AB25" s="57"/>
      <c r="AC25" s="58"/>
      <c r="AD25" s="10" t="s">
        <v>28</v>
      </c>
      <c r="AF25" s="25">
        <v>8</v>
      </c>
      <c r="AG25" s="25">
        <v>31</v>
      </c>
    </row>
    <row r="26" spans="1:33" ht="13.5" customHeight="1" x14ac:dyDescent="0.3">
      <c r="A26" s="12"/>
      <c r="B26" s="10"/>
      <c r="C26" s="10"/>
      <c r="D26" s="10"/>
      <c r="E26" s="10"/>
      <c r="F26" s="14"/>
      <c r="G26" s="14"/>
      <c r="H26" s="33"/>
      <c r="I26" s="10"/>
      <c r="J26" s="14"/>
      <c r="K26" s="14"/>
      <c r="L26" s="10"/>
      <c r="N26" s="14"/>
      <c r="O26" s="14"/>
      <c r="P26" s="10"/>
      <c r="R26" s="14"/>
      <c r="S26" s="14"/>
      <c r="T26" s="14"/>
      <c r="U26" s="10"/>
      <c r="V26" s="14"/>
      <c r="W26" s="14"/>
      <c r="X26" s="14"/>
      <c r="Y26" s="10"/>
      <c r="Z26" s="14"/>
      <c r="AA26" s="14"/>
      <c r="AB26" s="14"/>
      <c r="AC26" s="14"/>
      <c r="AD26" s="10"/>
      <c r="AF26" s="25">
        <v>9</v>
      </c>
      <c r="AG26" s="25">
        <v>30</v>
      </c>
    </row>
    <row r="27" spans="1:33" ht="8.2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F27" s="25">
        <v>10</v>
      </c>
      <c r="AG27" s="25">
        <v>31</v>
      </c>
    </row>
    <row r="28" spans="1:33" ht="9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F28" s="11">
        <v>11</v>
      </c>
      <c r="AG28" s="11">
        <v>30</v>
      </c>
    </row>
    <row r="29" spans="1:33" ht="13.5" customHeight="1" x14ac:dyDescent="0.3">
      <c r="A29" s="10"/>
      <c r="B29" s="78" t="s">
        <v>54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30"/>
      <c r="P29" s="30"/>
      <c r="Q29" s="30"/>
      <c r="R29" s="78" t="s">
        <v>56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30"/>
      <c r="AF29" s="11">
        <v>12</v>
      </c>
      <c r="AG29" s="11">
        <v>31</v>
      </c>
    </row>
    <row r="30" spans="1:33" ht="13.5" customHeight="1" x14ac:dyDescent="0.3">
      <c r="A30" s="10"/>
      <c r="B30" s="78" t="s">
        <v>55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30"/>
      <c r="P30" s="30"/>
      <c r="Q30" s="78" t="s">
        <v>57</v>
      </c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spans="1:33" ht="7.5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0"/>
      <c r="P31" s="10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3" ht="13.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0"/>
      <c r="P32" s="10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ht="13.5" customHeight="1" x14ac:dyDescent="0.3">
      <c r="A33" s="18"/>
      <c r="B33" s="31" t="s">
        <v>50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0"/>
      <c r="P33" s="10"/>
      <c r="Q33" s="18"/>
      <c r="R33" s="31" t="s">
        <v>51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t="6.75" customHeight="1" thickBot="1" x14ac:dyDescent="0.3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0"/>
      <c r="P34" s="1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21" customHeight="1" thickBot="1" x14ac:dyDescent="0.35">
      <c r="A35" s="18"/>
      <c r="B35" s="31" t="s">
        <v>32</v>
      </c>
      <c r="C35" s="110" t="str">
        <f>IF($Z$7="-", "", IF($Z$7&lt;&gt;2, 3000000, ""))</f>
        <v/>
      </c>
      <c r="D35" s="111"/>
      <c r="E35" s="111"/>
      <c r="F35" s="111"/>
      <c r="G35" s="111"/>
      <c r="H35" s="112"/>
      <c r="I35" s="14" t="s">
        <v>33</v>
      </c>
      <c r="J35" s="68" t="str">
        <f>IF($C$35="", "", 12)</f>
        <v/>
      </c>
      <c r="K35" s="70"/>
      <c r="M35" s="18"/>
      <c r="N35" s="18"/>
      <c r="O35" s="10"/>
      <c r="P35" s="10"/>
      <c r="Q35" s="18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18"/>
      <c r="AD35" s="18"/>
    </row>
    <row r="36" spans="1:30" ht="5.25" customHeight="1" thickBot="1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0"/>
      <c r="P36" s="10"/>
      <c r="Q36" s="18"/>
      <c r="AC36" s="18"/>
      <c r="AD36" s="18"/>
    </row>
    <row r="37" spans="1:30" ht="23.25" customHeight="1" thickBot="1" x14ac:dyDescent="0.35">
      <c r="A37" s="18"/>
      <c r="B37" s="31" t="s">
        <v>32</v>
      </c>
      <c r="C37" s="113" t="str">
        <f>IFERROR($C$35/$J$35, "")</f>
        <v/>
      </c>
      <c r="D37" s="114"/>
      <c r="E37" s="114"/>
      <c r="F37" s="114"/>
      <c r="G37" s="114"/>
      <c r="H37" s="115"/>
      <c r="I37" s="59" t="s">
        <v>35</v>
      </c>
      <c r="J37" s="60"/>
      <c r="K37" s="60"/>
      <c r="L37" s="60"/>
      <c r="M37" s="60"/>
      <c r="N37" s="18"/>
      <c r="O37" s="10"/>
      <c r="P37" s="10"/>
      <c r="Q37" s="18"/>
      <c r="R37" s="31" t="s">
        <v>32</v>
      </c>
      <c r="S37" s="113">
        <f>IF($Z$7=2, 3000000, "")</f>
        <v>3000000</v>
      </c>
      <c r="T37" s="114"/>
      <c r="U37" s="114"/>
      <c r="V37" s="114"/>
      <c r="W37" s="115"/>
      <c r="X37" s="14" t="s">
        <v>36</v>
      </c>
      <c r="Y37" s="68">
        <f>IF($Z$7&lt;&gt;2,"", $AA$18)</f>
        <v>160</v>
      </c>
      <c r="Z37" s="70"/>
      <c r="AA37" s="14" t="s">
        <v>33</v>
      </c>
      <c r="AB37" s="68">
        <f>IF($Z$7&lt;&gt;2, "",$V$18)</f>
        <v>1614</v>
      </c>
      <c r="AC37" s="70"/>
    </row>
    <row r="38" spans="1:30" ht="6.75" customHeight="1" thickBot="1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0"/>
      <c r="P38" s="10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t="13.5" customHeight="1" x14ac:dyDescent="0.3">
      <c r="A39" s="18"/>
      <c r="B39" s="31" t="s">
        <v>34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0"/>
      <c r="P39" s="10"/>
      <c r="Q39" s="18"/>
      <c r="R39" s="31"/>
      <c r="S39" s="101">
        <f>IFERROR(TRUNC($S$37*($Y$37/$AB$37),-1), "")</f>
        <v>297390</v>
      </c>
      <c r="T39" s="102"/>
      <c r="U39" s="102"/>
      <c r="V39" s="102"/>
      <c r="W39" s="103"/>
      <c r="X39" s="59" t="s">
        <v>38</v>
      </c>
      <c r="Y39" s="60"/>
      <c r="Z39" s="60"/>
      <c r="AA39" s="60"/>
      <c r="AB39" s="60"/>
      <c r="AC39" s="18"/>
      <c r="AD39" s="18"/>
    </row>
    <row r="40" spans="1:30" ht="9" customHeight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0"/>
      <c r="P40" s="10"/>
      <c r="Q40" s="18"/>
      <c r="R40" s="31" t="s">
        <v>32</v>
      </c>
      <c r="S40" s="104"/>
      <c r="T40" s="105"/>
      <c r="U40" s="105"/>
      <c r="V40" s="105"/>
      <c r="W40" s="106"/>
      <c r="X40" s="59"/>
      <c r="Y40" s="60"/>
      <c r="Z40" s="60"/>
      <c r="AA40" s="60"/>
      <c r="AB40" s="60"/>
      <c r="AC40" s="18"/>
      <c r="AD40" s="18"/>
    </row>
    <row r="41" spans="1:30" ht="13.5" customHeight="1" thickBot="1" x14ac:dyDescent="0.35">
      <c r="A41" s="18"/>
      <c r="B41" s="31" t="s">
        <v>37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0"/>
      <c r="P41" s="10"/>
      <c r="Q41" s="18"/>
      <c r="R41" s="18"/>
      <c r="S41" s="107"/>
      <c r="T41" s="108"/>
      <c r="U41" s="108"/>
      <c r="V41" s="108"/>
      <c r="W41" s="109"/>
      <c r="X41" s="59"/>
      <c r="Y41" s="60"/>
      <c r="Z41" s="60"/>
      <c r="AA41" s="60"/>
      <c r="AB41" s="60"/>
      <c r="AC41" s="18"/>
      <c r="AD41" s="18"/>
    </row>
    <row r="42" spans="1:30" ht="6.75" customHeight="1" thickBot="1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0"/>
      <c r="P42" s="10"/>
      <c r="Q42" s="18"/>
      <c r="R42" s="32"/>
      <c r="S42" s="32"/>
      <c r="T42" s="32"/>
      <c r="U42" s="32"/>
      <c r="V42" s="32"/>
      <c r="W42" s="32"/>
      <c r="X42" s="32"/>
      <c r="Y42" s="32"/>
      <c r="Z42" s="32"/>
      <c r="AA42" s="18"/>
      <c r="AB42" s="18"/>
      <c r="AC42" s="18"/>
      <c r="AD42" s="18"/>
    </row>
    <row r="43" spans="1:30" ht="21" customHeight="1" thickBot="1" x14ac:dyDescent="0.35">
      <c r="A43" s="18"/>
      <c r="B43" s="31" t="s">
        <v>32</v>
      </c>
      <c r="C43" s="113" t="str">
        <f>$C$37</f>
        <v/>
      </c>
      <c r="D43" s="114"/>
      <c r="E43" s="114"/>
      <c r="F43" s="114"/>
      <c r="G43" s="114"/>
      <c r="H43" s="115"/>
      <c r="I43" s="14" t="s">
        <v>36</v>
      </c>
      <c r="J43" s="68" t="str">
        <f>IF($C$37="", "", $K$18)</f>
        <v/>
      </c>
      <c r="K43" s="70"/>
      <c r="L43" s="14" t="s">
        <v>33</v>
      </c>
      <c r="M43" s="68" t="str">
        <f>IFERROR(IF($C$43="", "", $G$19), "")</f>
        <v/>
      </c>
      <c r="N43" s="70"/>
      <c r="O43" s="10"/>
      <c r="P43" s="10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ht="6.75" customHeight="1" thickBot="1" x14ac:dyDescent="0.3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0"/>
      <c r="P44" s="10"/>
      <c r="Q44" s="18"/>
      <c r="R44" s="18"/>
      <c r="S44" s="18"/>
      <c r="Z44" s="18"/>
      <c r="AA44" s="18"/>
      <c r="AB44" s="18"/>
      <c r="AC44" s="18"/>
      <c r="AD44" s="18"/>
    </row>
    <row r="45" spans="1:30" ht="9" customHeight="1" x14ac:dyDescent="0.3">
      <c r="A45" s="18"/>
      <c r="B45" s="31" t="s">
        <v>32</v>
      </c>
      <c r="C45" s="101" t="str">
        <f>IFERROR(ROUNDDOWN($C$43*$J$43/$M$43, -1), "")</f>
        <v/>
      </c>
      <c r="D45" s="102"/>
      <c r="E45" s="102"/>
      <c r="F45" s="102"/>
      <c r="G45" s="102"/>
      <c r="H45" s="103"/>
      <c r="I45" s="59" t="s">
        <v>38</v>
      </c>
      <c r="J45" s="60"/>
      <c r="K45" s="60"/>
      <c r="L45" s="60"/>
      <c r="M45" s="60"/>
      <c r="N45" s="18"/>
      <c r="O45" s="10"/>
      <c r="P45" s="10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t="18" customHeight="1" thickBot="1" x14ac:dyDescent="0.35">
      <c r="A46" s="18"/>
      <c r="B46" s="18"/>
      <c r="C46" s="107"/>
      <c r="D46" s="108"/>
      <c r="E46" s="108"/>
      <c r="F46" s="108"/>
      <c r="G46" s="108"/>
      <c r="H46" s="109"/>
      <c r="I46" s="59"/>
      <c r="J46" s="60"/>
      <c r="K46" s="60"/>
      <c r="L46" s="60"/>
      <c r="M46" s="60"/>
      <c r="N46" s="18"/>
      <c r="O46" s="10"/>
      <c r="P46" s="10"/>
      <c r="Q46" s="18"/>
      <c r="R46" s="18"/>
      <c r="X46" s="18"/>
      <c r="Y46" s="18"/>
      <c r="Z46" s="18"/>
      <c r="AA46" s="18"/>
      <c r="AB46" s="18"/>
      <c r="AC46" s="18"/>
      <c r="AD46" s="18"/>
    </row>
    <row r="47" spans="1:30" ht="13.5" customHeigh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0"/>
      <c r="P47" s="10"/>
      <c r="Q47" s="18"/>
      <c r="R47" s="18"/>
      <c r="X47" s="18"/>
      <c r="Y47" s="18"/>
      <c r="Z47" s="18"/>
      <c r="AA47" s="18"/>
      <c r="AB47" s="18"/>
      <c r="AC47" s="18"/>
      <c r="AD47" s="18"/>
    </row>
    <row r="48" spans="1:30" ht="9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0"/>
      <c r="P48" s="10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ht="13.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13.5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13.5" customHeight="1" x14ac:dyDescent="0.3"/>
    <row r="52" spans="1:30" ht="13.5" customHeight="1" x14ac:dyDescent="0.3"/>
    <row r="53" spans="1:30" ht="13.5" customHeight="1" x14ac:dyDescent="0.3"/>
    <row r="54" spans="1:30" ht="13.5" customHeight="1" x14ac:dyDescent="0.3"/>
  </sheetData>
  <mergeCells count="86">
    <mergeCell ref="C45:H46"/>
    <mergeCell ref="I45:M46"/>
    <mergeCell ref="AB37:AC37"/>
    <mergeCell ref="S39:W41"/>
    <mergeCell ref="X39:AB41"/>
    <mergeCell ref="C43:H43"/>
    <mergeCell ref="J43:K43"/>
    <mergeCell ref="M43:N43"/>
    <mergeCell ref="Y37:Z37"/>
    <mergeCell ref="C35:H35"/>
    <mergeCell ref="J35:K35"/>
    <mergeCell ref="C37:H37"/>
    <mergeCell ref="I37:M37"/>
    <mergeCell ref="S37:W37"/>
    <mergeCell ref="AA23:AC23"/>
    <mergeCell ref="B29:N29"/>
    <mergeCell ref="R29:AC29"/>
    <mergeCell ref="B30:N30"/>
    <mergeCell ref="Q30:AD30"/>
    <mergeCell ref="K24:L24"/>
    <mergeCell ref="R24:T24"/>
    <mergeCell ref="V24:Y24"/>
    <mergeCell ref="AA24:AC24"/>
    <mergeCell ref="K25:L25"/>
    <mergeCell ref="R25:T25"/>
    <mergeCell ref="V25:Y25"/>
    <mergeCell ref="AA25:AC25"/>
    <mergeCell ref="G19:H25"/>
    <mergeCell ref="I19:I25"/>
    <mergeCell ref="K23:L23"/>
    <mergeCell ref="AA21:AC21"/>
    <mergeCell ref="K22:L22"/>
    <mergeCell ref="R22:T22"/>
    <mergeCell ref="V22:Y22"/>
    <mergeCell ref="AA22:AC22"/>
    <mergeCell ref="K21:L21"/>
    <mergeCell ref="R21:T21"/>
    <mergeCell ref="V21:Y21"/>
    <mergeCell ref="AA19:AC19"/>
    <mergeCell ref="K20:L20"/>
    <mergeCell ref="R20:T20"/>
    <mergeCell ref="V20:Y20"/>
    <mergeCell ref="AA20:AC20"/>
    <mergeCell ref="K19:L19"/>
    <mergeCell ref="R19:T19"/>
    <mergeCell ref="V19:Y19"/>
    <mergeCell ref="R23:T23"/>
    <mergeCell ref="V23:Y23"/>
    <mergeCell ref="B18:D18"/>
    <mergeCell ref="K18:L18"/>
    <mergeCell ref="R18:T18"/>
    <mergeCell ref="V18:Y18"/>
    <mergeCell ref="AA18:AC18"/>
    <mergeCell ref="F13:H13"/>
    <mergeCell ref="R13:S13"/>
    <mergeCell ref="V13:X13"/>
    <mergeCell ref="R15:AC15"/>
    <mergeCell ref="U17:Y17"/>
    <mergeCell ref="Z17:AD17"/>
    <mergeCell ref="R12:S12"/>
    <mergeCell ref="V12:X12"/>
    <mergeCell ref="F11:H11"/>
    <mergeCell ref="R11:S11"/>
    <mergeCell ref="V11:X11"/>
    <mergeCell ref="V6:X6"/>
    <mergeCell ref="Z6:AD6"/>
    <mergeCell ref="F7:H7"/>
    <mergeCell ref="R7:S7"/>
    <mergeCell ref="V7:X7"/>
    <mergeCell ref="Z7:AD13"/>
    <mergeCell ref="F8:H8"/>
    <mergeCell ref="R8:S8"/>
    <mergeCell ref="V8:X8"/>
    <mergeCell ref="F9:H9"/>
    <mergeCell ref="R9:S9"/>
    <mergeCell ref="V9:X9"/>
    <mergeCell ref="F10:H10"/>
    <mergeCell ref="R10:S10"/>
    <mergeCell ref="V10:X10"/>
    <mergeCell ref="F12:H12"/>
    <mergeCell ref="F2:K2"/>
    <mergeCell ref="S2:U2"/>
    <mergeCell ref="F4:H4"/>
    <mergeCell ref="F6:M6"/>
    <mergeCell ref="N6:Q6"/>
    <mergeCell ref="R6:T6"/>
  </mergeCells>
  <phoneticPr fontId="2" type="noConversion"/>
  <pageMargins left="0.48958333333333331" right="0.26041666666666669" top="0.75" bottom="0.75" header="0.3" footer="0.3"/>
  <pageSetup paperSize="9" orientation="portrait" r:id="rId1"/>
  <headerFooter>
    <oddHeader>&amp;C&amp;"HY견고딕,굵게"&amp;16일학습병행제 HRD담당자 수당신청서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작성요령</vt:lpstr>
      <vt:lpstr>재직자단계 기업현장교사 수당</vt:lpstr>
      <vt:lpstr>재학생단계 기업현장교사 수당</vt:lpstr>
      <vt:lpstr>HRD담당자 수당</vt:lpstr>
      <vt:lpstr>'HRD담당자 수당'!Print_Area</vt:lpstr>
      <vt:lpstr>'재직자단계 기업현장교사 수당'!Print_Area</vt:lpstr>
      <vt:lpstr>'재학생단계 기업현장교사 수당'!Print_Area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2018-05-02T04:59:04Z</cp:lastPrinted>
  <dcterms:created xsi:type="dcterms:W3CDTF">2017-01-24T06:35:46Z</dcterms:created>
  <dcterms:modified xsi:type="dcterms:W3CDTF">2018-05-30T06:30:57Z</dcterms:modified>
</cp:coreProperties>
</file>